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FRUTILLA ESTABLECIMIEN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22" i="1" l="1"/>
  <c r="G23" i="1"/>
  <c r="G24" i="1"/>
  <c r="G25" i="1"/>
  <c r="G26" i="1"/>
  <c r="G27" i="1"/>
  <c r="G28" i="1"/>
  <c r="G29" i="1"/>
  <c r="G30" i="1"/>
  <c r="G31" i="1"/>
  <c r="G32" i="1"/>
  <c r="G33" i="1"/>
  <c r="G21" i="1"/>
  <c r="G73" i="1" l="1"/>
  <c r="G74" i="1"/>
  <c r="G80" i="1"/>
  <c r="G59" i="1" l="1"/>
  <c r="G58" i="1"/>
  <c r="G12" i="1" l="1"/>
  <c r="G44" i="1" l="1"/>
  <c r="G45" i="1"/>
  <c r="G46" i="1"/>
  <c r="G47" i="1"/>
  <c r="G43" i="1"/>
  <c r="G54" i="1"/>
  <c r="G55" i="1"/>
  <c r="G56" i="1"/>
  <c r="G57" i="1"/>
  <c r="G60" i="1"/>
  <c r="G62" i="1"/>
  <c r="G63" i="1"/>
  <c r="G64" i="1"/>
  <c r="G65" i="1"/>
  <c r="G67" i="1"/>
  <c r="G69" i="1"/>
  <c r="G70" i="1"/>
  <c r="F75" i="1"/>
  <c r="G75" i="1" s="1"/>
  <c r="G48" i="1" l="1"/>
  <c r="G72" i="1"/>
  <c r="G52" i="1"/>
  <c r="G76" i="1" l="1"/>
  <c r="G81" i="1"/>
  <c r="G82" i="1" l="1"/>
  <c r="C106" i="1" s="1"/>
  <c r="G87" i="1"/>
  <c r="C105" i="1" l="1"/>
  <c r="C104" i="1"/>
  <c r="G34" i="1"/>
  <c r="C102" i="1" s="1"/>
  <c r="G39" i="1" l="1"/>
  <c r="G84" i="1" s="1"/>
  <c r="G85" i="1" l="1"/>
  <c r="G86" i="1" l="1"/>
  <c r="G88" i="1" s="1"/>
  <c r="C107" i="1"/>
  <c r="C113" i="1" l="1"/>
  <c r="C108" i="1"/>
  <c r="D107" i="1" s="1"/>
  <c r="D113" i="1"/>
  <c r="E113" i="1"/>
  <c r="D105" i="1" l="1"/>
  <c r="D102" i="1"/>
  <c r="D104" i="1"/>
  <c r="D106" i="1"/>
  <c r="D108" i="1" l="1"/>
</calcChain>
</file>

<file path=xl/sharedStrings.xml><?xml version="1.0" encoding="utf-8"?>
<sst xmlns="http://schemas.openxmlformats.org/spreadsheetml/2006/main" count="215" uniqueCount="145">
  <si>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</si>
  <si>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</si>
  <si>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</si>
  <si>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</si>
  <si>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</si>
  <si>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</si>
  <si>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</si>
  <si>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</si>
  <si>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</si>
  <si>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</si>
  <si>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</si>
  <si>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</si>
  <si>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</si>
  <si>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</si>
  <si>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</si>
  <si>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</si>
  <si>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</si>
  <si>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</si>
  <si>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</si>
  <si>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</si>
  <si>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</si>
  <si>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</si>
  <si>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</si>
  <si>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</si>
  <si>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</si>
  <si>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</si>
  <si>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</si>
  <si>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</si>
  <si>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</si>
  <si>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</si>
  <si>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</si>
  <si>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</si>
  <si>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</si>
  <si>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</si>
  <si>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</si>
  <si>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</si>
  <si>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</si>
  <si>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</si>
  <si>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</si>
  <si>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</si>
  <si>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</si>
  <si>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</si>
  <si>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</si>
  <si>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</si>
  <si>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</si>
  <si>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</si>
  <si>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</si>
  <si>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</si>
  <si>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</si>
  <si>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</si>
  <si>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</si>
  <si>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</si>
  <si>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</si>
  <si>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</si>
  <si>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</si>
  <si>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</si>
  <si>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</si>
  <si>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</si>
  <si>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</si>
  <si>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</si>
  <si>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</si>
  <si>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</si>
  <si>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Octubre</t>
  </si>
  <si>
    <t>Nitrato de potasio</t>
  </si>
  <si>
    <t>lt</t>
  </si>
  <si>
    <t>FUNGICIDAS</t>
  </si>
  <si>
    <t>Bravo 720</t>
  </si>
  <si>
    <t>noviembre</t>
  </si>
  <si>
    <t>c/u</t>
  </si>
  <si>
    <t>PRECIO ESPERADO ($/KG)</t>
  </si>
  <si>
    <t>Sept.</t>
  </si>
  <si>
    <t>Rastrajes (3)</t>
  </si>
  <si>
    <t>Postura de mulch</t>
  </si>
  <si>
    <t>Sept. - Oct.</t>
  </si>
  <si>
    <t>Sept. - Nov.</t>
  </si>
  <si>
    <t>Centurion Super</t>
  </si>
  <si>
    <t>Nov</t>
  </si>
  <si>
    <t>Cinta Riego</t>
  </si>
  <si>
    <t>m</t>
  </si>
  <si>
    <t>Agosto</t>
  </si>
  <si>
    <t>rollo 1000 mt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</si>
  <si>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</si>
  <si>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</si>
  <si>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</si>
  <si>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Medio</t>
  </si>
  <si>
    <t>Plantación</t>
  </si>
  <si>
    <t>Melgadura, mesa</t>
  </si>
  <si>
    <t>Acarreo de insumos</t>
  </si>
  <si>
    <t>Agosto - Nov.</t>
  </si>
  <si>
    <t>PLANTINES</t>
  </si>
  <si>
    <t>Terrasorb Foliar</t>
  </si>
  <si>
    <t>Sept</t>
  </si>
  <si>
    <t>Oct. - Nov.</t>
  </si>
  <si>
    <t>Karate Zeon 5 CS</t>
  </si>
  <si>
    <t>Plástico para túnel</t>
  </si>
  <si>
    <t>Manto térmico</t>
  </si>
  <si>
    <t>m2</t>
  </si>
  <si>
    <t>Ago. - Sept.</t>
  </si>
  <si>
    <t>Arcos de fierro</t>
  </si>
  <si>
    <t>julio</t>
  </si>
  <si>
    <t>Servicio polinizacion</t>
  </si>
  <si>
    <t>unidad</t>
  </si>
  <si>
    <t>Lib. B. O'Higgins</t>
  </si>
  <si>
    <t>Albión</t>
  </si>
  <si>
    <t>Mercado interno (50%) y agroindustria (50%)</t>
  </si>
  <si>
    <t>Septiembre a Abril</t>
  </si>
  <si>
    <t>Sequía, heladas, lluvias</t>
  </si>
  <si>
    <t>Enero 2023</t>
  </si>
  <si>
    <t xml:space="preserve">Termino de camellones </t>
  </si>
  <si>
    <t xml:space="preserve">Noviembre </t>
  </si>
  <si>
    <t xml:space="preserve">Instalación cinta de riego </t>
  </si>
  <si>
    <t xml:space="preserve">Diciembre </t>
  </si>
  <si>
    <t xml:space="preserve">Instalación mulch plástico </t>
  </si>
  <si>
    <t xml:space="preserve">Romper mulch </t>
  </si>
  <si>
    <t xml:space="preserve">Enero </t>
  </si>
  <si>
    <t>Limpia manual</t>
  </si>
  <si>
    <t>Anual</t>
  </si>
  <si>
    <t xml:space="preserve">Corta de estolones </t>
  </si>
  <si>
    <t>Marzo-Diciembre</t>
  </si>
  <si>
    <t>Poda</t>
  </si>
  <si>
    <t>Julio</t>
  </si>
  <si>
    <t>Poda de flores</t>
  </si>
  <si>
    <t>Febrero a Abril</t>
  </si>
  <si>
    <t>Aplicación de agroquímicos</t>
  </si>
  <si>
    <t>Riegos y fertirriego</t>
  </si>
  <si>
    <t>Enero-Abril</t>
  </si>
  <si>
    <t>Recolección de fruta</t>
  </si>
  <si>
    <t>Septiembre-Abril</t>
  </si>
  <si>
    <t>Revisión de cajas</t>
  </si>
  <si>
    <t>Mezcla hortalicera base</t>
  </si>
  <si>
    <t>Nitrato de Calcio</t>
  </si>
  <si>
    <t>Nitrato de Magnesio</t>
  </si>
  <si>
    <t>Sulfato de Potasio</t>
  </si>
  <si>
    <t>Acido Fosforico</t>
  </si>
  <si>
    <t>Septiembre-Marzo</t>
  </si>
  <si>
    <t>Teldor 500 sc</t>
  </si>
  <si>
    <t>Amistar Top</t>
  </si>
  <si>
    <t>Phyton 27</t>
  </si>
  <si>
    <t>Punto 70 WG</t>
  </si>
  <si>
    <t>FRUTILLA ESTABLECIMIENTO y 1er AÑO</t>
  </si>
  <si>
    <t>Mulch 0,15 mcr x 1 mt ancho</t>
  </si>
  <si>
    <t>RENDIMIENTO (kg/Há.)</t>
  </si>
  <si>
    <t>ESCENARIOS COSTO UNITARIO  ($/kg)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</si>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</sst>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0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3" fontId="3" fillId="0" borderId="51" xfId="0" applyNumberFormat="1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wrapText="1"/>
    </xf>
    <xf numFmtId="41" fontId="10" fillId="8" borderId="47" xfId="2" applyFont="1" applyFill="1" applyBorder="1" applyAlignment="1">
      <alignment vertical="center"/>
    </xf>
    <xf numFmtId="41" fontId="10" fillId="8" borderId="48" xfId="2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0" fontId="20" fillId="0" borderId="4" xfId="0" applyFont="1" applyFill="1" applyBorder="1"/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vertical="center"/>
    </xf>
    <xf numFmtId="3" fontId="21" fillId="0" borderId="11" xfId="0" applyNumberFormat="1" applyFont="1" applyFill="1" applyBorder="1" applyAlignment="1">
      <alignment horizontal="right" vertical="center"/>
    </xf>
    <xf numFmtId="0" fontId="20" fillId="0" borderId="0" xfId="0" applyNumberFormat="1" applyFont="1" applyFill="1"/>
    <xf numFmtId="0" fontId="20" fillId="0" borderId="0" xfId="0" applyFont="1" applyFill="1"/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15875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722937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zoomScale="120" zoomScaleNormal="120" workbookViewId="0">
      <selection activeCell="D13" sqref="D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6" customFormat="1" ht="28.5" customHeight="1" x14ac:dyDescent="0.25">
      <c r="A9" s="79"/>
      <c r="B9" s="80" t="s">
        <v>0</v>
      </c>
      <c r="C9" s="116" t="s">
        <v>139</v>
      </c>
      <c r="D9" s="81"/>
      <c r="E9" s="82" t="s">
        <v>141</v>
      </c>
      <c r="F9" s="83"/>
      <c r="G9" s="84">
        <v>55000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</row>
    <row r="10" spans="1:255" s="86" customFormat="1" ht="25.5" customHeight="1" x14ac:dyDescent="0.25">
      <c r="A10" s="79"/>
      <c r="B10" s="87" t="s">
        <v>1</v>
      </c>
      <c r="C10" s="88" t="s">
        <v>103</v>
      </c>
      <c r="D10" s="81"/>
      <c r="E10" s="89" t="s">
        <v>2</v>
      </c>
      <c r="F10" s="90"/>
      <c r="G10" s="91" t="s">
        <v>107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pans="1:255" s="86" customFormat="1" ht="18" customHeight="1" x14ac:dyDescent="0.25">
      <c r="A11" s="79"/>
      <c r="B11" s="87" t="s">
        <v>58</v>
      </c>
      <c r="C11" s="92" t="s">
        <v>84</v>
      </c>
      <c r="D11" s="81"/>
      <c r="E11" s="89" t="s">
        <v>69</v>
      </c>
      <c r="F11" s="90"/>
      <c r="G11" s="93">
        <v>584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s="86" customFormat="1" ht="11.25" customHeight="1" x14ac:dyDescent="0.25">
      <c r="A12" s="79"/>
      <c r="B12" s="87" t="s">
        <v>59</v>
      </c>
      <c r="C12" s="92" t="s">
        <v>102</v>
      </c>
      <c r="D12" s="81"/>
      <c r="E12" s="94" t="s">
        <v>3</v>
      </c>
      <c r="F12" s="95"/>
      <c r="G12" s="96">
        <f>+G11*G9</f>
        <v>32120000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</row>
    <row r="13" spans="1:255" s="86" customFormat="1" ht="38.25" x14ac:dyDescent="0.25">
      <c r="A13" s="79"/>
      <c r="B13" s="87" t="s">
        <v>60</v>
      </c>
      <c r="C13" s="92" t="s">
        <v>61</v>
      </c>
      <c r="D13" s="81"/>
      <c r="E13" s="89" t="s">
        <v>4</v>
      </c>
      <c r="F13" s="90"/>
      <c r="G13" s="101" t="s">
        <v>104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</row>
    <row r="14" spans="1:255" s="86" customFormat="1" ht="15" x14ac:dyDescent="0.25">
      <c r="A14" s="79"/>
      <c r="B14" s="87" t="s">
        <v>5</v>
      </c>
      <c r="C14" s="88" t="s">
        <v>61</v>
      </c>
      <c r="D14" s="81"/>
      <c r="E14" s="89" t="s">
        <v>6</v>
      </c>
      <c r="F14" s="90"/>
      <c r="G14" s="97" t="s">
        <v>105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</row>
    <row r="15" spans="1:255" s="86" customFormat="1" ht="25.5" customHeight="1" x14ac:dyDescent="0.25">
      <c r="A15" s="79"/>
      <c r="B15" s="87" t="s">
        <v>7</v>
      </c>
      <c r="C15" s="98">
        <v>44927</v>
      </c>
      <c r="D15" s="81"/>
      <c r="E15" s="99" t="s">
        <v>8</v>
      </c>
      <c r="F15" s="100"/>
      <c r="G15" s="101" t="s">
        <v>106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</row>
    <row r="16" spans="1:255" ht="12" customHeight="1" x14ac:dyDescent="0.25">
      <c r="A16" s="2"/>
      <c r="B16" s="102"/>
      <c r="C16" s="6"/>
      <c r="D16" s="7"/>
      <c r="E16" s="8"/>
      <c r="F16" s="8"/>
      <c r="G16" s="10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7" t="s">
        <v>9</v>
      </c>
      <c r="C17" s="78"/>
      <c r="D17" s="78"/>
      <c r="E17" s="78"/>
      <c r="F17" s="78"/>
      <c r="G17" s="7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5" t="s">
        <v>10</v>
      </c>
      <c r="C19" s="106"/>
      <c r="D19" s="107"/>
      <c r="E19" s="107"/>
      <c r="F19" s="108"/>
      <c r="G19" s="109"/>
    </row>
    <row r="20" spans="1:255" ht="24" customHeight="1" x14ac:dyDescent="0.25">
      <c r="A20" s="5"/>
      <c r="B20" s="110" t="s">
        <v>11</v>
      </c>
      <c r="C20" s="111" t="s">
        <v>12</v>
      </c>
      <c r="D20" s="111" t="s">
        <v>13</v>
      </c>
      <c r="E20" s="110" t="s">
        <v>14</v>
      </c>
      <c r="F20" s="111" t="s">
        <v>15</v>
      </c>
      <c r="G20" s="110" t="s">
        <v>16</v>
      </c>
    </row>
    <row r="21" spans="1:255" s="86" customFormat="1" ht="12" customHeight="1" x14ac:dyDescent="0.25">
      <c r="A21" s="79"/>
      <c r="B21" s="112" t="s">
        <v>108</v>
      </c>
      <c r="C21" s="113" t="s">
        <v>17</v>
      </c>
      <c r="D21" s="113">
        <v>28</v>
      </c>
      <c r="E21" s="113" t="s">
        <v>109</v>
      </c>
      <c r="F21" s="114">
        <v>23000</v>
      </c>
      <c r="G21" s="115">
        <f>+F21*D21</f>
        <v>644000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</row>
    <row r="22" spans="1:255" s="86" customFormat="1" ht="12" customHeight="1" x14ac:dyDescent="0.25">
      <c r="A22" s="79"/>
      <c r="B22" s="112" t="s">
        <v>110</v>
      </c>
      <c r="C22" s="113" t="s">
        <v>17</v>
      </c>
      <c r="D22" s="113">
        <v>10</v>
      </c>
      <c r="E22" s="113" t="s">
        <v>111</v>
      </c>
      <c r="F22" s="114">
        <v>23000</v>
      </c>
      <c r="G22" s="115">
        <f t="shared" ref="G22:G33" si="0">+F22*D22</f>
        <v>230000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</row>
    <row r="23" spans="1:255" s="86" customFormat="1" ht="12" customHeight="1" x14ac:dyDescent="0.25">
      <c r="A23" s="79"/>
      <c r="B23" s="112" t="s">
        <v>112</v>
      </c>
      <c r="C23" s="113" t="s">
        <v>17</v>
      </c>
      <c r="D23" s="113">
        <v>33</v>
      </c>
      <c r="E23" s="113" t="s">
        <v>111</v>
      </c>
      <c r="F23" s="114">
        <v>23000</v>
      </c>
      <c r="G23" s="115">
        <f t="shared" si="0"/>
        <v>759000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</row>
    <row r="24" spans="1:255" s="86" customFormat="1" ht="12" customHeight="1" x14ac:dyDescent="0.25">
      <c r="A24" s="79"/>
      <c r="B24" s="112" t="s">
        <v>113</v>
      </c>
      <c r="C24" s="113" t="s">
        <v>17</v>
      </c>
      <c r="D24" s="113">
        <v>4</v>
      </c>
      <c r="E24" s="113" t="s">
        <v>114</v>
      </c>
      <c r="F24" s="114">
        <v>23000</v>
      </c>
      <c r="G24" s="115">
        <f t="shared" si="0"/>
        <v>92000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s="86" customFormat="1" ht="12" customHeight="1" x14ac:dyDescent="0.25">
      <c r="A25" s="79"/>
      <c r="B25" s="112" t="s">
        <v>85</v>
      </c>
      <c r="C25" s="113" t="s">
        <v>17</v>
      </c>
      <c r="D25" s="113">
        <v>65</v>
      </c>
      <c r="E25" s="113" t="s">
        <v>114</v>
      </c>
      <c r="F25" s="114">
        <v>23000</v>
      </c>
      <c r="G25" s="115">
        <f t="shared" si="0"/>
        <v>1495000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</row>
    <row r="26" spans="1:255" s="86" customFormat="1" ht="12" customHeight="1" x14ac:dyDescent="0.25">
      <c r="A26" s="79"/>
      <c r="B26" s="112" t="s">
        <v>115</v>
      </c>
      <c r="C26" s="113" t="s">
        <v>17</v>
      </c>
      <c r="D26" s="113">
        <v>12</v>
      </c>
      <c r="E26" s="113" t="s">
        <v>116</v>
      </c>
      <c r="F26" s="114">
        <v>23000</v>
      </c>
      <c r="G26" s="115">
        <f t="shared" si="0"/>
        <v>276000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s="86" customFormat="1" ht="12" customHeight="1" x14ac:dyDescent="0.25">
      <c r="A27" s="79"/>
      <c r="B27" s="112" t="s">
        <v>117</v>
      </c>
      <c r="C27" s="113" t="s">
        <v>17</v>
      </c>
      <c r="D27" s="113">
        <v>10</v>
      </c>
      <c r="E27" s="113" t="s">
        <v>118</v>
      </c>
      <c r="F27" s="114">
        <v>23000</v>
      </c>
      <c r="G27" s="115">
        <f t="shared" si="0"/>
        <v>230000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</row>
    <row r="28" spans="1:255" s="86" customFormat="1" ht="12" customHeight="1" x14ac:dyDescent="0.25">
      <c r="A28" s="79"/>
      <c r="B28" s="112" t="s">
        <v>119</v>
      </c>
      <c r="C28" s="113" t="s">
        <v>17</v>
      </c>
      <c r="D28" s="113">
        <v>20</v>
      </c>
      <c r="E28" s="113" t="s">
        <v>120</v>
      </c>
      <c r="F28" s="114">
        <v>23000</v>
      </c>
      <c r="G28" s="115">
        <f t="shared" si="0"/>
        <v>460000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</row>
    <row r="29" spans="1:255" s="86" customFormat="1" ht="12" customHeight="1" x14ac:dyDescent="0.25">
      <c r="A29" s="79"/>
      <c r="B29" s="112" t="s">
        <v>121</v>
      </c>
      <c r="C29" s="113" t="s">
        <v>17</v>
      </c>
      <c r="D29" s="113">
        <v>10</v>
      </c>
      <c r="E29" s="113" t="s">
        <v>122</v>
      </c>
      <c r="F29" s="114">
        <v>23000</v>
      </c>
      <c r="G29" s="115">
        <f t="shared" si="0"/>
        <v>230000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5" s="86" customFormat="1" ht="12" customHeight="1" x14ac:dyDescent="0.25">
      <c r="A30" s="79"/>
      <c r="B30" s="112" t="s">
        <v>123</v>
      </c>
      <c r="C30" s="113" t="s">
        <v>17</v>
      </c>
      <c r="D30" s="113">
        <v>40</v>
      </c>
      <c r="E30" s="113" t="s">
        <v>116</v>
      </c>
      <c r="F30" s="114">
        <v>23000</v>
      </c>
      <c r="G30" s="115">
        <f t="shared" si="0"/>
        <v>920000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</row>
    <row r="31" spans="1:255" s="86" customFormat="1" ht="12" customHeight="1" x14ac:dyDescent="0.25">
      <c r="A31" s="79"/>
      <c r="B31" s="112" t="s">
        <v>124</v>
      </c>
      <c r="C31" s="113" t="s">
        <v>17</v>
      </c>
      <c r="D31" s="113">
        <v>48</v>
      </c>
      <c r="E31" s="113" t="s">
        <v>125</v>
      </c>
      <c r="F31" s="114">
        <v>23000</v>
      </c>
      <c r="G31" s="115">
        <f t="shared" si="0"/>
        <v>1104000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</row>
    <row r="32" spans="1:255" s="86" customFormat="1" ht="12" customHeight="1" x14ac:dyDescent="0.25">
      <c r="A32" s="79"/>
      <c r="B32" s="112" t="s">
        <v>126</v>
      </c>
      <c r="C32" s="113" t="s">
        <v>17</v>
      </c>
      <c r="D32" s="113">
        <v>185</v>
      </c>
      <c r="E32" s="113" t="s">
        <v>127</v>
      </c>
      <c r="F32" s="114">
        <v>23000</v>
      </c>
      <c r="G32" s="115">
        <f t="shared" si="0"/>
        <v>4255000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</row>
    <row r="33" spans="1:255" s="86" customFormat="1" ht="12" customHeight="1" x14ac:dyDescent="0.25">
      <c r="A33" s="79"/>
      <c r="B33" s="112" t="s">
        <v>128</v>
      </c>
      <c r="C33" s="113" t="s">
        <v>17</v>
      </c>
      <c r="D33" s="113">
        <v>70</v>
      </c>
      <c r="E33" s="113" t="s">
        <v>127</v>
      </c>
      <c r="F33" s="114">
        <v>23000</v>
      </c>
      <c r="G33" s="115">
        <f t="shared" si="0"/>
        <v>1610000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</row>
    <row r="34" spans="1:255" ht="11.25" customHeight="1" x14ac:dyDescent="0.25">
      <c r="B34" s="16" t="s">
        <v>18</v>
      </c>
      <c r="C34" s="17"/>
      <c r="D34" s="17"/>
      <c r="E34" s="17"/>
      <c r="F34" s="18"/>
      <c r="G34" s="19">
        <f>SUM(G21:G33)</f>
        <v>12305000</v>
      </c>
    </row>
    <row r="35" spans="1:255" ht="15.75" customHeight="1" x14ac:dyDescent="0.25">
      <c r="A35" s="5"/>
      <c r="B35" s="13"/>
      <c r="C35" s="14"/>
      <c r="D35" s="14"/>
      <c r="E35" s="14"/>
      <c r="F35" s="15"/>
      <c r="G35" s="15"/>
      <c r="K35" s="72"/>
    </row>
    <row r="36" spans="1:255" ht="12" customHeight="1" x14ac:dyDescent="0.25">
      <c r="A36" s="5"/>
      <c r="B36" s="105" t="s">
        <v>19</v>
      </c>
      <c r="C36" s="106"/>
      <c r="D36" s="107"/>
      <c r="E36" s="107"/>
      <c r="F36" s="108"/>
      <c r="G36" s="109"/>
    </row>
    <row r="37" spans="1:255" ht="24" customHeight="1" x14ac:dyDescent="0.25">
      <c r="A37" s="5"/>
      <c r="B37" s="110" t="s">
        <v>11</v>
      </c>
      <c r="C37" s="111" t="s">
        <v>12</v>
      </c>
      <c r="D37" s="111" t="s">
        <v>13</v>
      </c>
      <c r="E37" s="110" t="s">
        <v>14</v>
      </c>
      <c r="F37" s="111" t="s">
        <v>15</v>
      </c>
      <c r="G37" s="110" t="s">
        <v>16</v>
      </c>
    </row>
    <row r="38" spans="1:255" s="86" customFormat="1" ht="12" customHeight="1" x14ac:dyDescent="0.25">
      <c r="A38" s="79"/>
      <c r="B38" s="112"/>
      <c r="C38" s="113"/>
      <c r="D38" s="113"/>
      <c r="E38" s="113"/>
      <c r="F38" s="114"/>
      <c r="G38" s="115">
        <f>+D38*F38</f>
        <v>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</row>
    <row r="39" spans="1:255" ht="11.25" customHeight="1" x14ac:dyDescent="0.25">
      <c r="B39" s="16" t="s">
        <v>20</v>
      </c>
      <c r="C39" s="17"/>
      <c r="D39" s="17"/>
      <c r="E39" s="17"/>
      <c r="F39" s="18"/>
      <c r="G39" s="19">
        <f>SUM(G38)</f>
        <v>0</v>
      </c>
    </row>
    <row r="40" spans="1:255" ht="15.75" customHeight="1" x14ac:dyDescent="0.25">
      <c r="A40" s="5"/>
      <c r="B40" s="13"/>
      <c r="C40" s="14"/>
      <c r="D40" s="14"/>
      <c r="E40" s="14"/>
      <c r="F40" s="15"/>
      <c r="G40" s="15"/>
      <c r="K40" s="72"/>
    </row>
    <row r="41" spans="1:255" ht="12" customHeight="1" x14ac:dyDescent="0.25">
      <c r="A41" s="5"/>
      <c r="B41" s="105" t="s">
        <v>21</v>
      </c>
      <c r="C41" s="106"/>
      <c r="D41" s="107"/>
      <c r="E41" s="107"/>
      <c r="F41" s="108"/>
      <c r="G41" s="109"/>
    </row>
    <row r="42" spans="1:255" ht="24" customHeight="1" x14ac:dyDescent="0.25">
      <c r="A42" s="5"/>
      <c r="B42" s="110" t="s">
        <v>11</v>
      </c>
      <c r="C42" s="111" t="s">
        <v>12</v>
      </c>
      <c r="D42" s="111" t="s">
        <v>13</v>
      </c>
      <c r="E42" s="110" t="s">
        <v>14</v>
      </c>
      <c r="F42" s="111" t="s">
        <v>15</v>
      </c>
      <c r="G42" s="110" t="s">
        <v>16</v>
      </c>
    </row>
    <row r="43" spans="1:255" s="86" customFormat="1" ht="12" customHeight="1" x14ac:dyDescent="0.25">
      <c r="A43" s="79"/>
      <c r="B43" s="112" t="s">
        <v>23</v>
      </c>
      <c r="C43" s="113" t="s">
        <v>22</v>
      </c>
      <c r="D43" s="113">
        <v>0.25</v>
      </c>
      <c r="E43" s="113" t="s">
        <v>79</v>
      </c>
      <c r="F43" s="114">
        <v>424116</v>
      </c>
      <c r="G43" s="115">
        <f>+F43*D43</f>
        <v>106029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</row>
    <row r="44" spans="1:255" s="126" customFormat="1" ht="12" customHeight="1" x14ac:dyDescent="0.25">
      <c r="A44" s="120"/>
      <c r="B44" s="121" t="s">
        <v>71</v>
      </c>
      <c r="C44" s="122" t="s">
        <v>22</v>
      </c>
      <c r="D44" s="122">
        <v>0.39</v>
      </c>
      <c r="E44" s="122" t="s">
        <v>79</v>
      </c>
      <c r="F44" s="123">
        <v>395841</v>
      </c>
      <c r="G44" s="124">
        <f t="shared" ref="G44:G47" si="1">+F44*D44</f>
        <v>154377.99000000002</v>
      </c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5"/>
      <c r="DQ44" s="125"/>
      <c r="DR44" s="125"/>
      <c r="DS44" s="125"/>
      <c r="DT44" s="125"/>
      <c r="DU44" s="125"/>
      <c r="DV44" s="125"/>
      <c r="DW44" s="125"/>
      <c r="DX44" s="125"/>
      <c r="DY44" s="125"/>
      <c r="DZ44" s="125"/>
      <c r="EA44" s="125"/>
      <c r="EB44" s="125"/>
      <c r="EC44" s="125"/>
      <c r="ED44" s="125"/>
      <c r="EE44" s="125"/>
      <c r="EF44" s="125"/>
      <c r="EG44" s="125"/>
      <c r="EH44" s="125"/>
      <c r="EI44" s="125"/>
      <c r="EJ44" s="125"/>
      <c r="EK44" s="125"/>
      <c r="EL44" s="125"/>
      <c r="EM44" s="125"/>
      <c r="EN44" s="125"/>
      <c r="EO44" s="125"/>
      <c r="EP44" s="125"/>
      <c r="EQ44" s="125"/>
      <c r="ER44" s="125"/>
      <c r="ES44" s="125"/>
      <c r="ET44" s="125"/>
      <c r="EU44" s="125"/>
      <c r="EV44" s="125"/>
      <c r="EW44" s="125"/>
      <c r="EX44" s="125"/>
      <c r="EY44" s="125"/>
      <c r="EZ44" s="125"/>
      <c r="FA44" s="125"/>
      <c r="FB44" s="125"/>
      <c r="FC44" s="125"/>
      <c r="FD44" s="125"/>
      <c r="FE44" s="125"/>
      <c r="FF44" s="125"/>
      <c r="FG44" s="125"/>
      <c r="FH44" s="125"/>
      <c r="FI44" s="125"/>
      <c r="FJ44" s="125"/>
      <c r="FK44" s="125"/>
      <c r="FL44" s="125"/>
      <c r="FM44" s="125"/>
      <c r="FN44" s="125"/>
      <c r="FO44" s="125"/>
      <c r="FP44" s="125"/>
      <c r="FQ44" s="125"/>
      <c r="FR44" s="125"/>
      <c r="FS44" s="125"/>
      <c r="FT44" s="125"/>
      <c r="FU44" s="125"/>
      <c r="FV44" s="125"/>
      <c r="FW44" s="125"/>
      <c r="FX44" s="125"/>
      <c r="FY44" s="125"/>
      <c r="FZ44" s="125"/>
      <c r="GA44" s="125"/>
      <c r="GB44" s="125"/>
      <c r="GC44" s="125"/>
      <c r="GD44" s="125"/>
      <c r="GE44" s="125"/>
      <c r="GF44" s="125"/>
      <c r="GG44" s="125"/>
      <c r="GH44" s="125"/>
      <c r="GI44" s="125"/>
      <c r="GJ44" s="125"/>
      <c r="GK44" s="125"/>
      <c r="GL44" s="125"/>
      <c r="GM44" s="125"/>
      <c r="GN44" s="125"/>
      <c r="GO44" s="125"/>
      <c r="GP44" s="125"/>
      <c r="GQ44" s="125"/>
      <c r="GR44" s="125"/>
      <c r="GS44" s="125"/>
      <c r="GT44" s="125"/>
      <c r="GU44" s="125"/>
      <c r="GV44" s="125"/>
      <c r="GW44" s="125"/>
      <c r="GX44" s="125"/>
      <c r="GY44" s="125"/>
      <c r="GZ44" s="125"/>
      <c r="HA44" s="125"/>
      <c r="HB44" s="125"/>
      <c r="HC44" s="125"/>
      <c r="HD44" s="125"/>
      <c r="HE44" s="125"/>
      <c r="HF44" s="125"/>
      <c r="HG44" s="125"/>
      <c r="HH44" s="125"/>
      <c r="HI44" s="125"/>
      <c r="HJ44" s="125"/>
      <c r="HK44" s="125"/>
      <c r="HL44" s="125"/>
      <c r="HM44" s="125"/>
      <c r="HN44" s="125"/>
      <c r="HO44" s="125"/>
      <c r="HP44" s="125"/>
      <c r="HQ44" s="125"/>
      <c r="HR44" s="125"/>
      <c r="HS44" s="125"/>
      <c r="HT44" s="125"/>
      <c r="HU44" s="125"/>
      <c r="HV44" s="125"/>
      <c r="HW44" s="125"/>
      <c r="HX44" s="125"/>
      <c r="HY44" s="125"/>
      <c r="HZ44" s="125"/>
      <c r="IA44" s="125"/>
      <c r="IB44" s="125"/>
      <c r="IC44" s="125"/>
      <c r="ID44" s="125"/>
      <c r="IE44" s="125"/>
      <c r="IF44" s="125"/>
      <c r="IG44" s="125"/>
      <c r="IH44" s="125"/>
      <c r="II44" s="125"/>
      <c r="IJ44" s="125"/>
      <c r="IK44" s="125"/>
      <c r="IL44" s="125"/>
      <c r="IM44" s="125"/>
      <c r="IN44" s="125"/>
      <c r="IO44" s="125"/>
      <c r="IP44" s="125"/>
      <c r="IQ44" s="125"/>
      <c r="IR44" s="125"/>
      <c r="IS44" s="125"/>
      <c r="IT44" s="125"/>
      <c r="IU44" s="125"/>
    </row>
    <row r="45" spans="1:255" s="86" customFormat="1" ht="12" customHeight="1" x14ac:dyDescent="0.25">
      <c r="A45" s="79"/>
      <c r="B45" s="112" t="s">
        <v>86</v>
      </c>
      <c r="C45" s="113" t="s">
        <v>22</v>
      </c>
      <c r="D45" s="113">
        <v>0.2</v>
      </c>
      <c r="E45" s="113" t="s">
        <v>79</v>
      </c>
      <c r="F45" s="114">
        <v>207548</v>
      </c>
      <c r="G45" s="115">
        <f t="shared" si="1"/>
        <v>41509.600000000006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</row>
    <row r="46" spans="1:255" s="86" customFormat="1" ht="12" customHeight="1" x14ac:dyDescent="0.25">
      <c r="A46" s="79"/>
      <c r="B46" s="112" t="s">
        <v>87</v>
      </c>
      <c r="C46" s="113" t="s">
        <v>22</v>
      </c>
      <c r="D46" s="113">
        <v>0.2</v>
      </c>
      <c r="E46" s="113" t="s">
        <v>88</v>
      </c>
      <c r="F46" s="114">
        <v>207548</v>
      </c>
      <c r="G46" s="115">
        <f t="shared" si="1"/>
        <v>41509.600000000006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</row>
    <row r="47" spans="1:255" s="86" customFormat="1" ht="12" customHeight="1" x14ac:dyDescent="0.25">
      <c r="A47" s="79"/>
      <c r="B47" s="112" t="s">
        <v>72</v>
      </c>
      <c r="C47" s="113" t="s">
        <v>22</v>
      </c>
      <c r="D47" s="113">
        <v>1</v>
      </c>
      <c r="E47" s="113" t="s">
        <v>79</v>
      </c>
      <c r="F47" s="114">
        <v>207548</v>
      </c>
      <c r="G47" s="115">
        <f t="shared" si="1"/>
        <v>207548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</row>
    <row r="48" spans="1:255" ht="11.25" customHeight="1" x14ac:dyDescent="0.25">
      <c r="B48" s="16" t="s">
        <v>24</v>
      </c>
      <c r="C48" s="17"/>
      <c r="D48" s="17"/>
      <c r="E48" s="17"/>
      <c r="F48" s="18"/>
      <c r="G48" s="19">
        <f>SUM(G43:G47)</f>
        <v>550974.19000000006</v>
      </c>
    </row>
    <row r="49" spans="1:255" ht="15.75" customHeight="1" x14ac:dyDescent="0.25">
      <c r="A49" s="5"/>
      <c r="B49" s="13"/>
      <c r="C49" s="14"/>
      <c r="D49" s="14"/>
      <c r="E49" s="14"/>
      <c r="F49" s="15"/>
      <c r="G49" s="15"/>
      <c r="K49" s="72"/>
    </row>
    <row r="50" spans="1:255" ht="12" customHeight="1" x14ac:dyDescent="0.25">
      <c r="A50" s="5"/>
      <c r="B50" s="105" t="s">
        <v>25</v>
      </c>
      <c r="C50" s="106"/>
      <c r="D50" s="107"/>
      <c r="E50" s="107"/>
      <c r="F50" s="108"/>
      <c r="G50" s="109"/>
    </row>
    <row r="51" spans="1:255" ht="24" customHeight="1" x14ac:dyDescent="0.25">
      <c r="A51" s="5"/>
      <c r="B51" s="110" t="s">
        <v>26</v>
      </c>
      <c r="C51" s="111" t="s">
        <v>27</v>
      </c>
      <c r="D51" s="111" t="s">
        <v>28</v>
      </c>
      <c r="E51" s="110" t="s">
        <v>14</v>
      </c>
      <c r="F51" s="111" t="s">
        <v>15</v>
      </c>
      <c r="G51" s="110" t="s">
        <v>16</v>
      </c>
    </row>
    <row r="52" spans="1:255" s="86" customFormat="1" ht="12" customHeight="1" x14ac:dyDescent="0.25">
      <c r="A52" s="79"/>
      <c r="B52" s="119" t="s">
        <v>89</v>
      </c>
      <c r="C52" s="113" t="s">
        <v>12</v>
      </c>
      <c r="D52" s="113">
        <v>55000</v>
      </c>
      <c r="E52" s="113" t="s">
        <v>73</v>
      </c>
      <c r="F52" s="114">
        <v>128</v>
      </c>
      <c r="G52" s="115">
        <f>+F52*D52</f>
        <v>7040000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</row>
    <row r="53" spans="1:255" s="86" customFormat="1" ht="12" customHeight="1" x14ac:dyDescent="0.25">
      <c r="A53" s="79"/>
      <c r="B53" s="119" t="s">
        <v>29</v>
      </c>
      <c r="C53" s="113"/>
      <c r="D53" s="113"/>
      <c r="E53" s="113"/>
      <c r="F53" s="114"/>
      <c r="G53" s="11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</row>
    <row r="54" spans="1:255" s="86" customFormat="1" ht="12" customHeight="1" x14ac:dyDescent="0.25">
      <c r="A54" s="79"/>
      <c r="B54" s="112" t="s">
        <v>129</v>
      </c>
      <c r="C54" s="113" t="s">
        <v>30</v>
      </c>
      <c r="D54" s="113">
        <v>300</v>
      </c>
      <c r="E54" s="113" t="s">
        <v>73</v>
      </c>
      <c r="F54" s="114">
        <v>1220</v>
      </c>
      <c r="G54" s="115">
        <f t="shared" ref="G54:G75" si="2">+F54*D54</f>
        <v>366000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</row>
    <row r="55" spans="1:255" s="86" customFormat="1" ht="12" customHeight="1" x14ac:dyDescent="0.25">
      <c r="A55" s="79"/>
      <c r="B55" s="112" t="s">
        <v>63</v>
      </c>
      <c r="C55" s="113" t="s">
        <v>30</v>
      </c>
      <c r="D55" s="113">
        <v>200</v>
      </c>
      <c r="E55" s="113" t="s">
        <v>74</v>
      </c>
      <c r="F55" s="114">
        <v>1571</v>
      </c>
      <c r="G55" s="115">
        <f t="shared" si="2"/>
        <v>314200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</row>
    <row r="56" spans="1:255" s="86" customFormat="1" ht="12" customHeight="1" x14ac:dyDescent="0.25">
      <c r="A56" s="79"/>
      <c r="B56" s="112" t="s">
        <v>130</v>
      </c>
      <c r="C56" s="113" t="s">
        <v>30</v>
      </c>
      <c r="D56" s="113">
        <v>250</v>
      </c>
      <c r="E56" s="113" t="s">
        <v>74</v>
      </c>
      <c r="F56" s="114">
        <v>1476</v>
      </c>
      <c r="G56" s="115">
        <f t="shared" si="2"/>
        <v>369000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</row>
    <row r="57" spans="1:255" s="86" customFormat="1" ht="12" customHeight="1" x14ac:dyDescent="0.25">
      <c r="A57" s="79"/>
      <c r="B57" s="112" t="s">
        <v>131</v>
      </c>
      <c r="C57" s="113" t="s">
        <v>30</v>
      </c>
      <c r="D57" s="113">
        <v>200</v>
      </c>
      <c r="E57" s="113" t="s">
        <v>74</v>
      </c>
      <c r="F57" s="114">
        <v>827</v>
      </c>
      <c r="G57" s="115">
        <f t="shared" si="2"/>
        <v>165400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</row>
    <row r="58" spans="1:255" s="86" customFormat="1" ht="12" customHeight="1" x14ac:dyDescent="0.25">
      <c r="A58" s="79"/>
      <c r="B58" s="112" t="s">
        <v>132</v>
      </c>
      <c r="C58" s="113"/>
      <c r="D58" s="113">
        <v>100</v>
      </c>
      <c r="E58" s="113" t="s">
        <v>74</v>
      </c>
      <c r="F58" s="114">
        <v>1981</v>
      </c>
      <c r="G58" s="115">
        <f t="shared" si="2"/>
        <v>198100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</row>
    <row r="59" spans="1:255" s="86" customFormat="1" ht="12" customHeight="1" x14ac:dyDescent="0.25">
      <c r="A59" s="79"/>
      <c r="B59" s="112" t="s">
        <v>133</v>
      </c>
      <c r="C59" s="113" t="s">
        <v>64</v>
      </c>
      <c r="D59" s="113">
        <v>50</v>
      </c>
      <c r="E59" s="113" t="s">
        <v>134</v>
      </c>
      <c r="F59" s="114">
        <v>2618</v>
      </c>
      <c r="G59" s="115">
        <f t="shared" si="2"/>
        <v>130900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</row>
    <row r="60" spans="1:255" s="86" customFormat="1" ht="12" customHeight="1" x14ac:dyDescent="0.25">
      <c r="A60" s="79"/>
      <c r="B60" s="112" t="s">
        <v>90</v>
      </c>
      <c r="C60" s="113" t="s">
        <v>64</v>
      </c>
      <c r="D60" s="113">
        <v>2</v>
      </c>
      <c r="E60" s="113" t="s">
        <v>76</v>
      </c>
      <c r="F60" s="114">
        <v>15589</v>
      </c>
      <c r="G60" s="115">
        <f t="shared" si="2"/>
        <v>31178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</row>
    <row r="61" spans="1:255" s="86" customFormat="1" ht="12" customHeight="1" x14ac:dyDescent="0.25">
      <c r="A61" s="79"/>
      <c r="B61" s="119" t="s">
        <v>65</v>
      </c>
      <c r="C61" s="113"/>
      <c r="D61" s="113"/>
      <c r="E61" s="113"/>
      <c r="F61" s="114"/>
      <c r="G61" s="11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</row>
    <row r="62" spans="1:255" s="86" customFormat="1" ht="12" customHeight="1" x14ac:dyDescent="0.25">
      <c r="A62" s="79"/>
      <c r="B62" s="112" t="s">
        <v>66</v>
      </c>
      <c r="C62" s="113" t="s">
        <v>64</v>
      </c>
      <c r="D62" s="113">
        <v>2</v>
      </c>
      <c r="E62" s="113" t="s">
        <v>70</v>
      </c>
      <c r="F62" s="114">
        <v>16755</v>
      </c>
      <c r="G62" s="115">
        <f t="shared" si="2"/>
        <v>33510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</row>
    <row r="63" spans="1:255" s="86" customFormat="1" ht="12" customHeight="1" x14ac:dyDescent="0.25">
      <c r="A63" s="79"/>
      <c r="B63" s="112" t="s">
        <v>136</v>
      </c>
      <c r="C63" s="113" t="s">
        <v>64</v>
      </c>
      <c r="D63" s="113">
        <v>1</v>
      </c>
      <c r="E63" s="113" t="s">
        <v>91</v>
      </c>
      <c r="F63" s="114">
        <v>101983</v>
      </c>
      <c r="G63" s="115">
        <f t="shared" si="2"/>
        <v>101983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</row>
    <row r="64" spans="1:255" s="86" customFormat="1" ht="12" customHeight="1" x14ac:dyDescent="0.25">
      <c r="A64" s="79"/>
      <c r="B64" s="112" t="s">
        <v>135</v>
      </c>
      <c r="C64" s="113" t="s">
        <v>64</v>
      </c>
      <c r="D64" s="113">
        <v>1</v>
      </c>
      <c r="E64" s="113" t="s">
        <v>92</v>
      </c>
      <c r="F64" s="114">
        <v>172491</v>
      </c>
      <c r="G64" s="115">
        <f t="shared" si="2"/>
        <v>172491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</row>
    <row r="65" spans="1:255" s="86" customFormat="1" ht="12" customHeight="1" x14ac:dyDescent="0.25">
      <c r="A65" s="79"/>
      <c r="B65" s="112" t="s">
        <v>137</v>
      </c>
      <c r="C65" s="113" t="s">
        <v>64</v>
      </c>
      <c r="D65" s="113">
        <v>1</v>
      </c>
      <c r="E65" s="113" t="s">
        <v>67</v>
      </c>
      <c r="F65" s="114">
        <v>51729</v>
      </c>
      <c r="G65" s="115">
        <f t="shared" si="2"/>
        <v>51729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</row>
    <row r="66" spans="1:255" s="86" customFormat="1" ht="12" customHeight="1" x14ac:dyDescent="0.25">
      <c r="A66" s="79"/>
      <c r="B66" s="119" t="s">
        <v>31</v>
      </c>
      <c r="C66" s="113"/>
      <c r="D66" s="113"/>
      <c r="E66" s="113"/>
      <c r="F66" s="114"/>
      <c r="G66" s="11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</row>
    <row r="67" spans="1:255" s="86" customFormat="1" ht="12" customHeight="1" x14ac:dyDescent="0.25">
      <c r="A67" s="79"/>
      <c r="B67" s="112" t="s">
        <v>75</v>
      </c>
      <c r="C67" s="113" t="s">
        <v>64</v>
      </c>
      <c r="D67" s="113">
        <v>2</v>
      </c>
      <c r="E67" s="113" t="s">
        <v>62</v>
      </c>
      <c r="F67" s="114">
        <v>42194</v>
      </c>
      <c r="G67" s="115">
        <f t="shared" si="2"/>
        <v>84388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</row>
    <row r="68" spans="1:255" s="86" customFormat="1" ht="12" customHeight="1" x14ac:dyDescent="0.25">
      <c r="A68" s="79"/>
      <c r="B68" s="119" t="s">
        <v>32</v>
      </c>
      <c r="C68" s="113"/>
      <c r="D68" s="113"/>
      <c r="E68" s="113"/>
      <c r="F68" s="114"/>
      <c r="G68" s="11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</row>
    <row r="69" spans="1:255" s="86" customFormat="1" ht="12" customHeight="1" x14ac:dyDescent="0.25">
      <c r="A69" s="79"/>
      <c r="B69" s="112" t="s">
        <v>138</v>
      </c>
      <c r="C69" s="113" t="s">
        <v>30</v>
      </c>
      <c r="D69" s="113">
        <v>0.4</v>
      </c>
      <c r="E69" s="113" t="s">
        <v>92</v>
      </c>
      <c r="F69" s="114">
        <v>22816</v>
      </c>
      <c r="G69" s="115">
        <f t="shared" si="2"/>
        <v>9126.4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s="86" customFormat="1" ht="12" customHeight="1" x14ac:dyDescent="0.25">
      <c r="A70" s="79"/>
      <c r="B70" s="112" t="s">
        <v>93</v>
      </c>
      <c r="C70" s="113" t="s">
        <v>64</v>
      </c>
      <c r="D70" s="113">
        <v>0.5</v>
      </c>
      <c r="E70" s="113" t="s">
        <v>92</v>
      </c>
      <c r="F70" s="114">
        <v>41650</v>
      </c>
      <c r="G70" s="115">
        <f t="shared" si="2"/>
        <v>20825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</row>
    <row r="71" spans="1:255" s="86" customFormat="1" ht="12" customHeight="1" x14ac:dyDescent="0.25">
      <c r="A71" s="79"/>
      <c r="B71" s="119" t="s">
        <v>34</v>
      </c>
      <c r="C71" s="113"/>
      <c r="D71" s="113"/>
      <c r="E71" s="113"/>
      <c r="F71" s="114"/>
      <c r="G71" s="11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</row>
    <row r="72" spans="1:255" s="86" customFormat="1" ht="12" customHeight="1" x14ac:dyDescent="0.25">
      <c r="A72" s="79"/>
      <c r="B72" s="112" t="s">
        <v>94</v>
      </c>
      <c r="C72" s="113" t="s">
        <v>30</v>
      </c>
      <c r="D72" s="113">
        <v>250</v>
      </c>
      <c r="E72" s="113" t="s">
        <v>79</v>
      </c>
      <c r="F72" s="114">
        <v>4200</v>
      </c>
      <c r="G72" s="115">
        <f t="shared" si="2"/>
        <v>1050000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</row>
    <row r="73" spans="1:255" s="86" customFormat="1" ht="12" customHeight="1" x14ac:dyDescent="0.25">
      <c r="A73" s="79"/>
      <c r="B73" s="112" t="s">
        <v>140</v>
      </c>
      <c r="C73" s="113" t="s">
        <v>80</v>
      </c>
      <c r="D73" s="113">
        <v>4</v>
      </c>
      <c r="E73" s="113" t="s">
        <v>79</v>
      </c>
      <c r="F73" s="114">
        <v>82280</v>
      </c>
      <c r="G73" s="115">
        <f t="shared" si="2"/>
        <v>329120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</row>
    <row r="74" spans="1:255" s="86" customFormat="1" ht="12" customHeight="1" x14ac:dyDescent="0.25">
      <c r="A74" s="79"/>
      <c r="B74" s="112" t="s">
        <v>77</v>
      </c>
      <c r="C74" s="113" t="s">
        <v>78</v>
      </c>
      <c r="D74" s="113">
        <v>6000</v>
      </c>
      <c r="E74" s="113" t="s">
        <v>79</v>
      </c>
      <c r="F74" s="114">
        <v>80</v>
      </c>
      <c r="G74" s="115">
        <f t="shared" si="2"/>
        <v>480000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</row>
    <row r="75" spans="1:255" s="86" customFormat="1" ht="12" customHeight="1" x14ac:dyDescent="0.25">
      <c r="A75" s="79"/>
      <c r="B75" s="112" t="s">
        <v>95</v>
      </c>
      <c r="C75" s="113" t="s">
        <v>96</v>
      </c>
      <c r="D75" s="113">
        <v>1000</v>
      </c>
      <c r="E75" s="113" t="s">
        <v>97</v>
      </c>
      <c r="F75" s="114">
        <f>150*1.19</f>
        <v>178.5</v>
      </c>
      <c r="G75" s="115">
        <f t="shared" si="2"/>
        <v>178500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</row>
    <row r="76" spans="1:255" ht="11.25" customHeight="1" x14ac:dyDescent="0.25">
      <c r="B76" s="16" t="s">
        <v>33</v>
      </c>
      <c r="C76" s="17"/>
      <c r="D76" s="17"/>
      <c r="E76" s="17"/>
      <c r="F76" s="18"/>
      <c r="G76" s="19">
        <f>SUM(G52:G75)</f>
        <v>11126450.4</v>
      </c>
    </row>
    <row r="77" spans="1:255" ht="15.75" customHeight="1" x14ac:dyDescent="0.25">
      <c r="A77" s="5"/>
      <c r="B77" s="13"/>
      <c r="C77" s="14"/>
      <c r="D77" s="14"/>
      <c r="E77" s="14"/>
      <c r="F77" s="15"/>
      <c r="G77" s="15"/>
      <c r="K77" s="72"/>
    </row>
    <row r="78" spans="1:255" ht="12" customHeight="1" x14ac:dyDescent="0.25">
      <c r="A78" s="5"/>
      <c r="B78" s="105" t="s">
        <v>34</v>
      </c>
      <c r="C78" s="106"/>
      <c r="D78" s="107"/>
      <c r="E78" s="107"/>
      <c r="F78" s="108"/>
      <c r="G78" s="109"/>
    </row>
    <row r="79" spans="1:255" ht="24" customHeight="1" x14ac:dyDescent="0.25">
      <c r="A79" s="5"/>
      <c r="B79" s="110" t="s">
        <v>35</v>
      </c>
      <c r="C79" s="111" t="s">
        <v>27</v>
      </c>
      <c r="D79" s="111" t="s">
        <v>28</v>
      </c>
      <c r="E79" s="110" t="s">
        <v>14</v>
      </c>
      <c r="F79" s="111" t="s">
        <v>15</v>
      </c>
      <c r="G79" s="110" t="s">
        <v>16</v>
      </c>
    </row>
    <row r="80" spans="1:255" s="86" customFormat="1" ht="12" customHeight="1" x14ac:dyDescent="0.25">
      <c r="A80" s="79"/>
      <c r="B80" s="112" t="s">
        <v>98</v>
      </c>
      <c r="C80" s="113" t="s">
        <v>68</v>
      </c>
      <c r="D80" s="113">
        <v>700</v>
      </c>
      <c r="E80" s="113" t="s">
        <v>99</v>
      </c>
      <c r="F80" s="114">
        <v>400</v>
      </c>
      <c r="G80" s="115">
        <f>+D80*F80</f>
        <v>280000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/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/>
      <c r="GU80" s="85"/>
      <c r="GV80" s="85"/>
      <c r="GW80" s="85"/>
      <c r="GX80" s="85"/>
      <c r="GY80" s="85"/>
      <c r="GZ80" s="85"/>
      <c r="HA80" s="85"/>
      <c r="HB80" s="85"/>
      <c r="HC80" s="85"/>
      <c r="HD80" s="85"/>
      <c r="HE80" s="85"/>
      <c r="HF80" s="85"/>
      <c r="HG80" s="85"/>
      <c r="HH80" s="85"/>
      <c r="HI80" s="85"/>
      <c r="HJ80" s="85"/>
      <c r="HK80" s="85"/>
      <c r="HL80" s="85"/>
      <c r="HM80" s="85"/>
      <c r="HN80" s="85"/>
      <c r="HO80" s="85"/>
      <c r="HP80" s="85"/>
      <c r="HQ80" s="85"/>
      <c r="HR80" s="85"/>
      <c r="HS80" s="85"/>
      <c r="HT80" s="85"/>
      <c r="HU80" s="85"/>
      <c r="HV80" s="85"/>
      <c r="HW80" s="85"/>
      <c r="HX80" s="85"/>
      <c r="HY80" s="85"/>
      <c r="HZ80" s="85"/>
      <c r="IA80" s="85"/>
      <c r="IB80" s="85"/>
      <c r="IC80" s="85"/>
      <c r="ID80" s="85"/>
      <c r="IE80" s="85"/>
      <c r="IF80" s="85"/>
      <c r="IG80" s="85"/>
      <c r="IH80" s="85"/>
      <c r="II80" s="85"/>
      <c r="IJ80" s="85"/>
      <c r="IK80" s="85"/>
      <c r="IL80" s="85"/>
      <c r="IM80" s="85"/>
      <c r="IN80" s="85"/>
      <c r="IO80" s="85"/>
      <c r="IP80" s="85"/>
      <c r="IQ80" s="85"/>
      <c r="IR80" s="85"/>
      <c r="IS80" s="85"/>
      <c r="IT80" s="85"/>
      <c r="IU80" s="85"/>
    </row>
    <row r="81" spans="1:255" s="86" customFormat="1" ht="12" customHeight="1" x14ac:dyDescent="0.25">
      <c r="A81" s="79"/>
      <c r="B81" s="112" t="s">
        <v>100</v>
      </c>
      <c r="C81" s="113" t="s">
        <v>101</v>
      </c>
      <c r="D81" s="113">
        <v>10</v>
      </c>
      <c r="E81" s="113" t="s">
        <v>73</v>
      </c>
      <c r="F81" s="114">
        <v>22600</v>
      </c>
      <c r="G81" s="115">
        <f t="shared" ref="G81" si="3">+F81*D81</f>
        <v>226000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85"/>
      <c r="GT81" s="85"/>
      <c r="GU81" s="85"/>
      <c r="GV81" s="85"/>
      <c r="GW81" s="85"/>
      <c r="GX81" s="85"/>
      <c r="GY81" s="85"/>
      <c r="GZ81" s="85"/>
      <c r="HA81" s="85"/>
      <c r="HB81" s="85"/>
      <c r="HC81" s="85"/>
      <c r="HD81" s="85"/>
      <c r="HE81" s="85"/>
      <c r="HF81" s="85"/>
      <c r="HG81" s="85"/>
      <c r="HH81" s="85"/>
      <c r="HI81" s="85"/>
      <c r="HJ81" s="85"/>
      <c r="HK81" s="85"/>
      <c r="HL81" s="85"/>
      <c r="HM81" s="85"/>
      <c r="HN81" s="85"/>
      <c r="HO81" s="85"/>
      <c r="HP81" s="85"/>
      <c r="HQ81" s="85"/>
      <c r="HR81" s="85"/>
      <c r="HS81" s="85"/>
      <c r="HT81" s="85"/>
      <c r="HU81" s="85"/>
      <c r="HV81" s="85"/>
      <c r="HW81" s="85"/>
      <c r="HX81" s="85"/>
      <c r="HY81" s="85"/>
      <c r="HZ81" s="85"/>
      <c r="IA81" s="85"/>
      <c r="IB81" s="85"/>
      <c r="IC81" s="85"/>
      <c r="ID81" s="85"/>
      <c r="IE81" s="85"/>
      <c r="IF81" s="85"/>
      <c r="IG81" s="85"/>
      <c r="IH81" s="85"/>
      <c r="II81" s="85"/>
      <c r="IJ81" s="85"/>
      <c r="IK81" s="85"/>
      <c r="IL81" s="85"/>
      <c r="IM81" s="85"/>
      <c r="IN81" s="85"/>
      <c r="IO81" s="85"/>
      <c r="IP81" s="85"/>
      <c r="IQ81" s="85"/>
      <c r="IR81" s="85"/>
      <c r="IS81" s="85"/>
      <c r="IT81" s="85"/>
      <c r="IU81" s="85"/>
    </row>
    <row r="82" spans="1:255" ht="11.25" customHeight="1" x14ac:dyDescent="0.25">
      <c r="B82" s="16" t="s">
        <v>36</v>
      </c>
      <c r="C82" s="17"/>
      <c r="D82" s="17"/>
      <c r="E82" s="17"/>
      <c r="F82" s="18"/>
      <c r="G82" s="19">
        <f>SUM(G80:G81)</f>
        <v>506000</v>
      </c>
    </row>
    <row r="83" spans="1:255" ht="11.25" customHeight="1" x14ac:dyDescent="0.25">
      <c r="B83" s="34"/>
      <c r="C83" s="34"/>
      <c r="D83" s="34"/>
      <c r="E83" s="34"/>
      <c r="F83" s="35"/>
      <c r="G83" s="35"/>
    </row>
    <row r="84" spans="1:255" ht="11.25" customHeight="1" x14ac:dyDescent="0.25">
      <c r="B84" s="36" t="s">
        <v>37</v>
      </c>
      <c r="C84" s="37"/>
      <c r="D84" s="37"/>
      <c r="E84" s="37"/>
      <c r="F84" s="37"/>
      <c r="G84" s="38">
        <f>G34+G39+G48+G76+G82</f>
        <v>24488424.59</v>
      </c>
    </row>
    <row r="85" spans="1:255" ht="11.25" customHeight="1" x14ac:dyDescent="0.25">
      <c r="B85" s="39" t="s">
        <v>38</v>
      </c>
      <c r="C85" s="21"/>
      <c r="D85" s="21"/>
      <c r="E85" s="21"/>
      <c r="F85" s="21"/>
      <c r="G85" s="40">
        <f>G84*0.05</f>
        <v>1224421.2295000001</v>
      </c>
    </row>
    <row r="86" spans="1:255" ht="11.25" customHeight="1" x14ac:dyDescent="0.25">
      <c r="B86" s="41" t="s">
        <v>39</v>
      </c>
      <c r="C86" s="20"/>
      <c r="D86" s="20"/>
      <c r="E86" s="20"/>
      <c r="F86" s="20"/>
      <c r="G86" s="42">
        <f>G85+G84</f>
        <v>25712845.819499999</v>
      </c>
    </row>
    <row r="87" spans="1:255" ht="11.25" customHeight="1" x14ac:dyDescent="0.25">
      <c r="B87" s="39" t="s">
        <v>40</v>
      </c>
      <c r="C87" s="21"/>
      <c r="D87" s="21"/>
      <c r="E87" s="21"/>
      <c r="F87" s="21"/>
      <c r="G87" s="40">
        <f>G12</f>
        <v>32120000</v>
      </c>
    </row>
    <row r="88" spans="1:255" ht="11.25" customHeight="1" x14ac:dyDescent="0.25">
      <c r="B88" s="43" t="s">
        <v>41</v>
      </c>
      <c r="C88" s="44"/>
      <c r="D88" s="44"/>
      <c r="E88" s="44"/>
      <c r="F88" s="44"/>
      <c r="G88" s="45">
        <f>G87-G86</f>
        <v>6407154.1805000007</v>
      </c>
    </row>
    <row r="89" spans="1:255" ht="11.25" customHeight="1" x14ac:dyDescent="0.25">
      <c r="B89" s="32" t="s">
        <v>42</v>
      </c>
      <c r="C89" s="33"/>
      <c r="D89" s="33"/>
      <c r="E89" s="33"/>
      <c r="F89" s="33"/>
      <c r="G89" s="29"/>
    </row>
    <row r="90" spans="1:255" ht="11.25" customHeight="1" thickBot="1" x14ac:dyDescent="0.3">
      <c r="B90" s="46"/>
      <c r="C90" s="33"/>
      <c r="D90" s="33"/>
      <c r="E90" s="33"/>
      <c r="F90" s="33"/>
      <c r="G90" s="29"/>
    </row>
    <row r="91" spans="1:255" ht="11.25" customHeight="1" x14ac:dyDescent="0.25">
      <c r="B91" s="58" t="s">
        <v>43</v>
      </c>
      <c r="C91" s="59"/>
      <c r="D91" s="59"/>
      <c r="E91" s="59"/>
      <c r="F91" s="60"/>
      <c r="G91" s="29"/>
    </row>
    <row r="92" spans="1:255" ht="11.25" customHeight="1" x14ac:dyDescent="0.25">
      <c r="B92" s="61" t="s">
        <v>44</v>
      </c>
      <c r="C92" s="31"/>
      <c r="D92" s="31"/>
      <c r="E92" s="31"/>
      <c r="F92" s="62"/>
      <c r="G92" s="29"/>
    </row>
    <row r="93" spans="1:255" ht="11.25" customHeight="1" x14ac:dyDescent="0.25">
      <c r="B93" s="61" t="s">
        <v>81</v>
      </c>
      <c r="C93" s="31"/>
      <c r="D93" s="31"/>
      <c r="E93" s="31"/>
      <c r="F93" s="62"/>
      <c r="G93" s="29"/>
    </row>
    <row r="94" spans="1:255" ht="11.25" customHeight="1" x14ac:dyDescent="0.25">
      <c r="B94" s="61" t="s">
        <v>82</v>
      </c>
      <c r="C94" s="31"/>
      <c r="D94" s="31"/>
      <c r="E94" s="31"/>
      <c r="F94" s="62"/>
      <c r="G94" s="29"/>
    </row>
    <row r="95" spans="1:255" ht="11.25" customHeight="1" x14ac:dyDescent="0.25">
      <c r="B95" s="61" t="s">
        <v>45</v>
      </c>
      <c r="C95" s="31"/>
      <c r="D95" s="31"/>
      <c r="E95" s="31"/>
      <c r="F95" s="62"/>
      <c r="G95" s="29"/>
    </row>
    <row r="96" spans="1:255" ht="11.25" customHeight="1" x14ac:dyDescent="0.25">
      <c r="B96" s="61" t="s">
        <v>46</v>
      </c>
      <c r="C96" s="31"/>
      <c r="D96" s="31"/>
      <c r="E96" s="31"/>
      <c r="F96" s="62"/>
      <c r="G96" s="29"/>
    </row>
    <row r="97" spans="2:7" ht="11.25" customHeight="1" x14ac:dyDescent="0.25">
      <c r="B97" s="61" t="s">
        <v>47</v>
      </c>
      <c r="C97" s="31"/>
      <c r="D97" s="31"/>
      <c r="E97" s="31"/>
      <c r="F97" s="62"/>
      <c r="G97" s="29"/>
    </row>
    <row r="98" spans="2:7" ht="11.25" customHeight="1" thickBot="1" x14ac:dyDescent="0.3">
      <c r="B98" s="63" t="s">
        <v>83</v>
      </c>
      <c r="C98" s="64"/>
      <c r="D98" s="64"/>
      <c r="E98" s="64"/>
      <c r="F98" s="65"/>
      <c r="G98" s="29"/>
    </row>
    <row r="99" spans="2:7" ht="11.25" customHeight="1" x14ac:dyDescent="0.25">
      <c r="B99" s="56"/>
      <c r="C99" s="31"/>
      <c r="D99" s="31"/>
      <c r="E99" s="31"/>
      <c r="F99" s="31"/>
      <c r="G99" s="29"/>
    </row>
    <row r="100" spans="2:7" ht="11.25" customHeight="1" thickBot="1" x14ac:dyDescent="0.3">
      <c r="B100" s="75" t="s">
        <v>48</v>
      </c>
      <c r="C100" s="76"/>
      <c r="D100" s="55"/>
      <c r="E100" s="22"/>
      <c r="F100" s="22"/>
      <c r="G100" s="29"/>
    </row>
    <row r="101" spans="2:7" ht="11.25" customHeight="1" x14ac:dyDescent="0.25">
      <c r="B101" s="48" t="s">
        <v>35</v>
      </c>
      <c r="C101" s="23" t="s">
        <v>49</v>
      </c>
      <c r="D101" s="49" t="s">
        <v>50</v>
      </c>
      <c r="E101" s="22"/>
      <c r="F101" s="22"/>
      <c r="G101" s="29"/>
    </row>
    <row r="102" spans="2:7" ht="11.25" customHeight="1" x14ac:dyDescent="0.25">
      <c r="B102" s="50" t="s">
        <v>51</v>
      </c>
      <c r="C102" s="24">
        <f>+G34</f>
        <v>12305000</v>
      </c>
      <c r="D102" s="51">
        <f>(C102/C108)</f>
        <v>0.47855457487588504</v>
      </c>
      <c r="E102" s="22"/>
      <c r="F102" s="22"/>
      <c r="G102" s="29"/>
    </row>
    <row r="103" spans="2:7" ht="11.25" customHeight="1" x14ac:dyDescent="0.25">
      <c r="B103" s="50" t="s">
        <v>52</v>
      </c>
      <c r="C103" s="25">
        <v>0</v>
      </c>
      <c r="D103" s="51">
        <v>0</v>
      </c>
      <c r="E103" s="22"/>
      <c r="F103" s="22"/>
      <c r="G103" s="29"/>
    </row>
    <row r="104" spans="2:7" ht="11.25" customHeight="1" x14ac:dyDescent="0.25">
      <c r="B104" s="50" t="s">
        <v>53</v>
      </c>
      <c r="C104" s="24">
        <f>+G48</f>
        <v>550974.19000000006</v>
      </c>
      <c r="D104" s="51">
        <f>(C104/C108)</f>
        <v>2.142797393441976E-2</v>
      </c>
      <c r="E104" s="22"/>
      <c r="F104" s="22"/>
      <c r="G104" s="29"/>
    </row>
    <row r="105" spans="2:7" ht="11.25" customHeight="1" x14ac:dyDescent="0.25">
      <c r="B105" s="50" t="s">
        <v>26</v>
      </c>
      <c r="C105" s="24">
        <f>+G76</f>
        <v>11126450.4</v>
      </c>
      <c r="D105" s="51">
        <f>(C105/C108)</f>
        <v>0.43271952385612528</v>
      </c>
      <c r="E105" s="22"/>
      <c r="F105" s="22"/>
      <c r="G105" s="29"/>
    </row>
    <row r="106" spans="2:7" ht="11.25" customHeight="1" x14ac:dyDescent="0.25">
      <c r="B106" s="50" t="s">
        <v>54</v>
      </c>
      <c r="C106" s="26">
        <f>+G82</f>
        <v>506000</v>
      </c>
      <c r="D106" s="51">
        <f>(C106/C108)</f>
        <v>1.9678879714522375E-2</v>
      </c>
      <c r="E106" s="28"/>
      <c r="F106" s="28"/>
      <c r="G106" s="29"/>
    </row>
    <row r="107" spans="2:7" ht="11.25" customHeight="1" x14ac:dyDescent="0.25">
      <c r="B107" s="50" t="s">
        <v>55</v>
      </c>
      <c r="C107" s="26">
        <f>+G85</f>
        <v>1224421.2295000001</v>
      </c>
      <c r="D107" s="51">
        <f>(C107/C108)</f>
        <v>4.7619047619047623E-2</v>
      </c>
      <c r="E107" s="28"/>
      <c r="F107" s="28"/>
      <c r="G107" s="29"/>
    </row>
    <row r="108" spans="2:7" ht="11.25" customHeight="1" thickBot="1" x14ac:dyDescent="0.3">
      <c r="B108" s="52" t="s">
        <v>56</v>
      </c>
      <c r="C108" s="53">
        <f>SUM(C102:C107)</f>
        <v>25712845.819499999</v>
      </c>
      <c r="D108" s="54">
        <f>SUM(D102:D107)</f>
        <v>1.0000000000000002</v>
      </c>
      <c r="E108" s="28"/>
      <c r="F108" s="28"/>
      <c r="G108" s="29"/>
    </row>
    <row r="109" spans="2:7" ht="11.25" customHeight="1" x14ac:dyDescent="0.25">
      <c r="B109" s="46"/>
      <c r="C109" s="33"/>
      <c r="D109" s="33"/>
      <c r="E109" s="33"/>
      <c r="F109" s="33"/>
      <c r="G109" s="29"/>
    </row>
    <row r="110" spans="2:7" ht="11.25" customHeight="1" x14ac:dyDescent="0.25">
      <c r="B110" s="47"/>
      <c r="C110" s="33"/>
      <c r="D110" s="33"/>
      <c r="E110" s="33"/>
      <c r="F110" s="33"/>
      <c r="G110" s="29"/>
    </row>
    <row r="111" spans="2:7" ht="11.25" customHeight="1" thickBot="1" x14ac:dyDescent="0.3">
      <c r="B111" s="67"/>
      <c r="C111" s="68" t="s">
        <v>142</v>
      </c>
      <c r="D111" s="69"/>
      <c r="E111" s="70"/>
      <c r="F111" s="27"/>
      <c r="G111" s="29"/>
    </row>
    <row r="112" spans="2:7" ht="11.25" customHeight="1" x14ac:dyDescent="0.25">
      <c r="B112" s="71" t="s">
        <v>143</v>
      </c>
      <c r="C112" s="117">
        <v>50000</v>
      </c>
      <c r="D112" s="117">
        <v>55000</v>
      </c>
      <c r="E112" s="118">
        <v>60000</v>
      </c>
      <c r="F112" s="66"/>
      <c r="G112" s="30"/>
    </row>
    <row r="113" spans="2:7" ht="11.25" customHeight="1" thickBot="1" x14ac:dyDescent="0.3">
      <c r="B113" s="52" t="s">
        <v>144</v>
      </c>
      <c r="C113" s="73">
        <f>(G86/C112)</f>
        <v>514.25691639000001</v>
      </c>
      <c r="D113" s="73">
        <f>(G86/D112)</f>
        <v>467.50628762727274</v>
      </c>
      <c r="E113" s="74">
        <f>(G86/E112)</f>
        <v>428.54743032499999</v>
      </c>
      <c r="F113" s="66"/>
      <c r="G113" s="30"/>
    </row>
    <row r="114" spans="2:7" ht="11.25" customHeight="1" x14ac:dyDescent="0.25">
      <c r="B114" s="57" t="s">
        <v>57</v>
      </c>
      <c r="C114" s="31"/>
      <c r="D114" s="31"/>
      <c r="E114" s="31"/>
      <c r="F114" s="31"/>
      <c r="G114" s="31"/>
    </row>
  </sheetData>
  <mergeCells count="9">
    <mergeCell ref="B100:C10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ESTABLECIMIENTO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2023-02-06T14:21:13Z</dcterms:modified>
</cp:coreProperties>
</file>