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FRUTIL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G75" i="1"/>
  <c r="G77" i="1"/>
  <c r="G60" i="1"/>
  <c r="G67" i="1"/>
  <c r="G70" i="1"/>
  <c r="F62" i="1"/>
  <c r="F61" i="1"/>
  <c r="G12" i="1"/>
  <c r="G63" i="1" l="1"/>
  <c r="G55" i="1"/>
  <c r="G54" i="1"/>
  <c r="G62" i="1"/>
  <c r="G61" i="1"/>
  <c r="G58" i="1"/>
  <c r="G57" i="1"/>
  <c r="G56" i="1"/>
  <c r="G52" i="1"/>
  <c r="G68" i="1"/>
  <c r="G66" i="1"/>
  <c r="G65" i="1"/>
  <c r="G46" i="1"/>
  <c r="G45" i="1"/>
  <c r="G44" i="1"/>
  <c r="G43" i="1"/>
  <c r="G21" i="1"/>
  <c r="G22" i="1"/>
  <c r="G32" i="1"/>
  <c r="G31" i="1"/>
  <c r="G30" i="1"/>
  <c r="G29" i="1"/>
  <c r="G28" i="1"/>
  <c r="G27" i="1"/>
  <c r="G26" i="1"/>
  <c r="G25" i="1"/>
  <c r="G24" i="1"/>
  <c r="G23" i="1"/>
  <c r="G71" i="1" l="1"/>
  <c r="G47" i="1"/>
  <c r="G78" i="1"/>
  <c r="G79" i="1" s="1"/>
  <c r="G33" i="1"/>
  <c r="G34" i="1" l="1"/>
  <c r="G84" i="1" l="1"/>
  <c r="C102" i="1"/>
  <c r="C101" i="1" l="1"/>
  <c r="C100" i="1"/>
  <c r="C98" i="1"/>
  <c r="G39" i="1" l="1"/>
  <c r="G81" i="1" s="1"/>
  <c r="G82" i="1" l="1"/>
  <c r="G83" i="1" l="1"/>
  <c r="G85" i="1" s="1"/>
  <c r="C103" i="1"/>
  <c r="C109" i="1" l="1"/>
  <c r="C104" i="1"/>
  <c r="D103" i="1" s="1"/>
  <c r="D109" i="1"/>
  <c r="E109" i="1"/>
  <c r="D101" i="1" l="1"/>
  <c r="D98" i="1"/>
  <c r="D100" i="1"/>
  <c r="D102" i="1"/>
  <c r="D104" i="1" l="1"/>
</calcChain>
</file>

<file path=xl/sharedStrings.xml><?xml version="1.0" encoding="utf-8"?>
<sst xmlns="http://schemas.openxmlformats.org/spreadsheetml/2006/main" count="207" uniqueCount="146">
  <si>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</si>
  <si>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</si>
  <si>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</si>
  <si>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</si>
  <si>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</si>
  <si>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</si>
  <si>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</si>
  <si>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</si>
  <si>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</si>
  <si>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</si>
  <si>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</si>
  <si>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</si>
  <si>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</si>
  <si>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</si>
  <si>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</si>
  <si>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</si>
  <si>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</si>
  <si>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</si>
  <si>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</si>
  <si>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</si>
  <si>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</si>
  <si>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</si>
  <si>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</si>
  <si>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</si>
  <si>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</si>
  <si>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</si>
  <si>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</si>
  <si>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</si>
  <si>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</si>
  <si>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</si>
  <si>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</si>
  <si>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</si>
  <si>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</si>
  <si>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</si>
  <si>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</si>
  <si>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</si>
  <si>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</si>
  <si>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</si>
  <si>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</si>
  <si>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</si>
  <si>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</si>
  <si>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</si>
  <si>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</si>
  <si>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</si>
  <si>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</si>
  <si>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</si>
  <si>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</si>
  <si>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</si>
  <si>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</si>
  <si>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</si>
  <si>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</si>
  <si>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Lib. B. O'Higgins</t>
  </si>
  <si>
    <t>Santa Cruz</t>
  </si>
  <si>
    <t>Todas</t>
  </si>
  <si>
    <t>Enero</t>
  </si>
  <si>
    <t>RENDIMIENTO (kg/Há.)</t>
  </si>
  <si>
    <t>Agosto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</si>
  <si>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</si>
  <si>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</si>
  <si>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</si>
  <si>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COSTOS DIRECTOS DE PRODUCCION POR HECTAREA (Incluye IVA)</t>
  </si>
  <si>
    <t>Octubre</t>
  </si>
  <si>
    <t>Octubre-Noviembre</t>
  </si>
  <si>
    <t>Noviembre</t>
  </si>
  <si>
    <t>Diciembre</t>
  </si>
  <si>
    <t>Aradura</t>
  </si>
  <si>
    <t>JM</t>
  </si>
  <si>
    <t>Septiembre-Diciembre</t>
  </si>
  <si>
    <t>lt</t>
  </si>
  <si>
    <t>FUNGICIDAS</t>
  </si>
  <si>
    <t>Noviembre-Enero</t>
  </si>
  <si>
    <t>INSECTICIDAS</t>
  </si>
  <si>
    <t>Success 48</t>
  </si>
  <si>
    <t>FERTILIZANTES</t>
  </si>
  <si>
    <t>4. El costo de la maquinaria incluye el costo del operador, combustible y arriendo del equipo.</t>
  </si>
  <si>
    <t>5. Los insumos aplicados (tipo y dosis) están referidos al Área en particular.</t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</si>
  <si>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</si>
  <si>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ESCENARIOS COSTO UNITARIO  ($/KG)</t>
  </si>
  <si>
    <t>Costo unitario ($/KG) (*)</t>
  </si>
  <si>
    <t>PRECIO ESPERADO ($/kilo)</t>
  </si>
  <si>
    <t>FRUTILLA</t>
  </si>
  <si>
    <t>Albion</t>
  </si>
  <si>
    <t>Medio</t>
  </si>
  <si>
    <t>Oct.- Feb.</t>
  </si>
  <si>
    <t>Mercado interno</t>
  </si>
  <si>
    <t>Sept. - Abr.</t>
  </si>
  <si>
    <t>Sequía, heladas e incendio</t>
  </si>
  <si>
    <t>Aplicación de fertilizantes base</t>
  </si>
  <si>
    <t>Terminación de camellones de plantación</t>
  </si>
  <si>
    <t>Instalación cinta de riego</t>
  </si>
  <si>
    <t>Instalación de mulch plástico</t>
  </si>
  <si>
    <t>Romper mulch plástico</t>
  </si>
  <si>
    <t>Plantación</t>
  </si>
  <si>
    <t>Febrero</t>
  </si>
  <si>
    <t>Limpia manual</t>
  </si>
  <si>
    <t>Marzo-Abril</t>
  </si>
  <si>
    <t xml:space="preserve">Corta de estolones </t>
  </si>
  <si>
    <t>Marzo-Diciembre</t>
  </si>
  <si>
    <t>Poda</t>
  </si>
  <si>
    <t>Julio</t>
  </si>
  <si>
    <t>Aplicacioón de agriquimicos</t>
  </si>
  <si>
    <t>Septiembre-Mayo</t>
  </si>
  <si>
    <t>Riego y fertitiego</t>
  </si>
  <si>
    <t>jh</t>
  </si>
  <si>
    <t>Enero-Abril</t>
  </si>
  <si>
    <t>Cosecha</t>
  </si>
  <si>
    <t>Armado de cajas</t>
  </si>
  <si>
    <t>Subsolado</t>
  </si>
  <si>
    <t>Rastraje</t>
  </si>
  <si>
    <t>Construcción de camellones plantación (tractor)</t>
  </si>
  <si>
    <t>SEMILLAS O PLANTAS</t>
  </si>
  <si>
    <t>Plantas</t>
  </si>
  <si>
    <t>c/u</t>
  </si>
  <si>
    <t>Nitrofoska foliar</t>
  </si>
  <si>
    <t>Lt</t>
  </si>
  <si>
    <t>Febrero-Abril</t>
  </si>
  <si>
    <t>Ultrasol crecimiento</t>
  </si>
  <si>
    <t xml:space="preserve">Frutaliv </t>
  </si>
  <si>
    <t>Ultrasol multiproposito</t>
  </si>
  <si>
    <t>Acido fosforico</t>
  </si>
  <si>
    <t>Septiembre-Marzo</t>
  </si>
  <si>
    <t>Phyton 27</t>
  </si>
  <si>
    <t>Azufre Mojable</t>
  </si>
  <si>
    <t>Octubre-Abril</t>
  </si>
  <si>
    <t>Rukon 50 WP</t>
  </si>
  <si>
    <t>Septiembre-Octubre</t>
  </si>
  <si>
    <t>Amistar Top</t>
  </si>
  <si>
    <t>Diciembre-Enero</t>
  </si>
  <si>
    <t>Acaban  050 SC</t>
  </si>
  <si>
    <t>Mayo</t>
  </si>
  <si>
    <t>Punto 70 WP</t>
  </si>
  <si>
    <t>Vertimec 018 EC</t>
  </si>
  <si>
    <t>Oct/Feb</t>
  </si>
  <si>
    <t>Energia eléctrica</t>
  </si>
  <si>
    <t>Kw</t>
  </si>
  <si>
    <t>Octubre - Enero</t>
  </si>
  <si>
    <t>Cinta de riego</t>
  </si>
  <si>
    <t>mt</t>
  </si>
  <si>
    <t>Mulch plástico</t>
  </si>
  <si>
    <t>Rollo 1.000 m</t>
  </si>
  <si>
    <t>Malla antihekadas</t>
  </si>
  <si>
    <t>Rollo 2300 m</t>
  </si>
  <si>
    <t>Abril</t>
  </si>
  <si>
    <t>Cajas/envases</t>
  </si>
  <si>
    <t xml:space="preserve">Un </t>
  </si>
  <si>
    <t>6. El precio esperado por ventas corresponde al precio colocado en el domicilio del vendedor.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</si>
</sst>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 * #,##0.0_ ;_ * \-#,##0.0_ ;_ * &quot;-&quot;??_ ;_ @_ 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u/>
      <sz val="8"/>
      <color indexed="8"/>
      <name val="Arial Narrow"/>
      <family val="2"/>
    </font>
    <font>
      <sz val="9"/>
      <color indexed="8"/>
      <name val="Arial Narrow"/>
      <family val="2"/>
    </font>
    <font>
      <sz val="10"/>
      <name val="Arial"/>
      <family val="2"/>
    </font>
    <font>
      <sz val="9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  <xf numFmtId="41" fontId="18" fillId="0" borderId="0" applyFont="0" applyFill="0" applyBorder="0" applyAlignment="0" applyProtection="0"/>
    <xf numFmtId="0" fontId="21" fillId="0" borderId="16"/>
    <xf numFmtId="167" fontId="21" fillId="0" borderId="16" applyFont="0" applyFill="0" applyBorder="0" applyAlignment="0" applyProtection="0"/>
    <xf numFmtId="167" fontId="21" fillId="0" borderId="16" applyFont="0" applyFill="0" applyBorder="0" applyAlignment="0" applyProtection="0"/>
    <xf numFmtId="0" fontId="21" fillId="0" borderId="16"/>
    <xf numFmtId="167" fontId="21" fillId="0" borderId="16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0" fontId="2" fillId="2" borderId="54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vertical="center"/>
    </xf>
    <xf numFmtId="49" fontId="17" fillId="2" borderId="38" xfId="0" applyNumberFormat="1" applyFont="1" applyFill="1" applyBorder="1" applyAlignment="1">
      <alignment vertical="center"/>
    </xf>
    <xf numFmtId="0" fontId="3" fillId="2" borderId="39" xfId="0" applyFont="1" applyFill="1" applyBorder="1" applyAlignment="1"/>
    <xf numFmtId="0" fontId="3" fillId="2" borderId="40" xfId="0" applyFont="1" applyFill="1" applyBorder="1" applyAlignment="1"/>
    <xf numFmtId="0" fontId="3" fillId="2" borderId="16" xfId="0" applyFont="1" applyFill="1" applyBorder="1" applyAlignment="1"/>
    <xf numFmtId="0" fontId="3" fillId="2" borderId="42" xfId="0" applyFont="1" applyFill="1" applyBorder="1" applyAlignment="1"/>
    <xf numFmtId="0" fontId="3" fillId="2" borderId="44" xfId="0" applyFont="1" applyFill="1" applyBorder="1" applyAlignment="1"/>
    <xf numFmtId="0" fontId="3" fillId="2" borderId="45" xfId="0" applyFont="1" applyFill="1" applyBorder="1" applyAlignment="1"/>
    <xf numFmtId="41" fontId="10" fillId="8" borderId="48" xfId="2" applyFont="1" applyFill="1" applyBorder="1" applyAlignment="1">
      <alignment vertical="center"/>
    </xf>
    <xf numFmtId="41" fontId="10" fillId="8" borderId="49" xfId="2" applyFont="1" applyFill="1" applyBorder="1" applyAlignment="1">
      <alignment vertical="center"/>
    </xf>
    <xf numFmtId="0" fontId="20" fillId="10" borderId="55" xfId="0" applyFont="1" applyFill="1" applyBorder="1" applyAlignment="1">
      <alignment horizontal="right"/>
    </xf>
    <xf numFmtId="0" fontId="20" fillId="0" borderId="55" xfId="0" applyFont="1" applyFill="1" applyBorder="1" applyAlignment="1">
      <alignment horizontal="right"/>
    </xf>
    <xf numFmtId="0" fontId="20" fillId="0" borderId="55" xfId="0" applyFont="1" applyBorder="1" applyAlignment="1">
      <alignment horizontal="right" vertical="center" wrapText="1"/>
    </xf>
    <xf numFmtId="17" fontId="20" fillId="10" borderId="55" xfId="0" applyNumberFormat="1" applyFont="1" applyFill="1" applyBorder="1" applyAlignment="1">
      <alignment horizontal="right"/>
    </xf>
    <xf numFmtId="3" fontId="20" fillId="11" borderId="55" xfId="0" applyNumberFormat="1" applyFont="1" applyFill="1" applyBorder="1" applyAlignment="1">
      <alignment horizontal="right"/>
    </xf>
    <xf numFmtId="17" fontId="20" fillId="0" borderId="55" xfId="0" applyNumberFormat="1" applyFont="1" applyFill="1" applyBorder="1" applyAlignment="1">
      <alignment horizontal="right"/>
    </xf>
    <xf numFmtId="3" fontId="20" fillId="0" borderId="55" xfId="0" applyNumberFormat="1" applyFont="1" applyFill="1" applyBorder="1" applyAlignment="1">
      <alignment horizontal="right"/>
    </xf>
    <xf numFmtId="17" fontId="20" fillId="0" borderId="55" xfId="0" applyNumberFormat="1" applyFont="1" applyFill="1" applyBorder="1" applyAlignment="1">
      <alignment horizontal="right" wrapText="1"/>
    </xf>
    <xf numFmtId="0" fontId="22" fillId="0" borderId="41" xfId="0" applyFont="1" applyFill="1" applyBorder="1" applyAlignment="1">
      <alignment vertical="center"/>
    </xf>
    <xf numFmtId="0" fontId="22" fillId="0" borderId="43" xfId="0" applyFont="1" applyFill="1" applyBorder="1" applyAlignment="1">
      <alignment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3" xfId="0" applyNumberFormat="1" applyFont="1" applyFill="1" applyBorder="1" applyAlignment="1">
      <alignment horizontal="left"/>
    </xf>
  </cellXfs>
  <cellStyles count="8">
    <cellStyle name="Millares [0]" xfId="2" builtinId="6"/>
    <cellStyle name="Millares 2" xfId="7"/>
    <cellStyle name="Millares 4" xfId="4"/>
    <cellStyle name="Millares 5" xfId="1"/>
    <cellStyle name="Millares 6" xfId="5"/>
    <cellStyle name="Normal" xfId="0" builtinId="0"/>
    <cellStyle name="Normal 2 3" xfId="6"/>
    <cellStyle name="Normal 6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0"/>
  <sheetViews>
    <sheetView showGridLines="0" tabSelected="1" topLeftCell="A67" zoomScale="120" zoomScaleNormal="120" workbookViewId="0">
      <selection activeCell="G85" sqref="G8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77" customFormat="1" ht="12" customHeight="1" x14ac:dyDescent="0.25">
      <c r="A9" s="73"/>
      <c r="B9" s="74" t="s">
        <v>0</v>
      </c>
      <c r="C9" s="103" t="s">
        <v>80</v>
      </c>
      <c r="D9" s="75"/>
      <c r="E9" s="117" t="s">
        <v>55</v>
      </c>
      <c r="F9" s="118"/>
      <c r="G9" s="107">
        <v>55000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76"/>
      <c r="FR9" s="76"/>
      <c r="FS9" s="76"/>
      <c r="FT9" s="76"/>
      <c r="FU9" s="76"/>
      <c r="FV9" s="76"/>
      <c r="FW9" s="76"/>
      <c r="FX9" s="76"/>
      <c r="FY9" s="76"/>
      <c r="FZ9" s="76"/>
      <c r="GA9" s="76"/>
      <c r="GB9" s="76"/>
      <c r="GC9" s="76"/>
      <c r="GD9" s="76"/>
      <c r="GE9" s="76"/>
      <c r="GF9" s="76"/>
      <c r="GG9" s="76"/>
      <c r="GH9" s="76"/>
      <c r="GI9" s="76"/>
      <c r="GJ9" s="76"/>
      <c r="GK9" s="76"/>
      <c r="GL9" s="76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76"/>
      <c r="HL9" s="76"/>
      <c r="HM9" s="76"/>
      <c r="HN9" s="76"/>
      <c r="HO9" s="76"/>
      <c r="HP9" s="76"/>
      <c r="HQ9" s="76"/>
      <c r="HR9" s="76"/>
      <c r="HS9" s="76"/>
      <c r="HT9" s="76"/>
      <c r="HU9" s="76"/>
      <c r="HV9" s="76"/>
      <c r="HW9" s="76"/>
      <c r="HX9" s="76"/>
      <c r="HY9" s="7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  <c r="IU9" s="76"/>
    </row>
    <row r="10" spans="1:255" s="77" customFormat="1" ht="25.5" customHeight="1" x14ac:dyDescent="0.25">
      <c r="A10" s="73"/>
      <c r="B10" s="78" t="s">
        <v>1</v>
      </c>
      <c r="C10" s="104" t="s">
        <v>81</v>
      </c>
      <c r="D10" s="75"/>
      <c r="E10" s="115" t="s">
        <v>2</v>
      </c>
      <c r="F10" s="116"/>
      <c r="G10" s="108" t="s">
        <v>83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</row>
    <row r="11" spans="1:255" s="77" customFormat="1" ht="18" customHeight="1" x14ac:dyDescent="0.25">
      <c r="A11" s="73"/>
      <c r="B11" s="78" t="s">
        <v>47</v>
      </c>
      <c r="C11" s="104" t="s">
        <v>82</v>
      </c>
      <c r="D11" s="75"/>
      <c r="E11" s="115" t="s">
        <v>79</v>
      </c>
      <c r="F11" s="116"/>
      <c r="G11" s="109">
        <v>500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</row>
    <row r="12" spans="1:255" s="77" customFormat="1" ht="11.25" customHeight="1" x14ac:dyDescent="0.25">
      <c r="A12" s="73"/>
      <c r="B12" s="78" t="s">
        <v>48</v>
      </c>
      <c r="C12" s="104" t="s">
        <v>51</v>
      </c>
      <c r="D12" s="75"/>
      <c r="E12" s="123" t="s">
        <v>3</v>
      </c>
      <c r="F12" s="124"/>
      <c r="G12" s="109">
        <f>G9*G11</f>
        <v>27500000</v>
      </c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  <c r="EQ12" s="76"/>
      <c r="ER12" s="76"/>
      <c r="ES12" s="76"/>
      <c r="ET12" s="76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76"/>
      <c r="FG12" s="76"/>
      <c r="FH12" s="76"/>
      <c r="FI12" s="76"/>
      <c r="FJ12" s="76"/>
      <c r="FK12" s="76"/>
      <c r="FL12" s="76"/>
      <c r="FM12" s="76"/>
      <c r="FN12" s="76"/>
      <c r="FO12" s="76"/>
      <c r="FP12" s="76"/>
      <c r="FQ12" s="76"/>
      <c r="FR12" s="76"/>
      <c r="FS12" s="76"/>
      <c r="FT12" s="76"/>
      <c r="FU12" s="76"/>
      <c r="FV12" s="76"/>
      <c r="FW12" s="76"/>
      <c r="FX12" s="76"/>
      <c r="FY12" s="76"/>
      <c r="FZ12" s="76"/>
      <c r="GA12" s="76"/>
      <c r="GB12" s="76"/>
      <c r="GC12" s="76"/>
      <c r="GD12" s="76"/>
      <c r="GE12" s="76"/>
      <c r="GF12" s="76"/>
      <c r="GG12" s="76"/>
      <c r="GH12" s="76"/>
      <c r="GI12" s="76"/>
      <c r="GJ12" s="76"/>
      <c r="GK12" s="76"/>
      <c r="GL12" s="76"/>
      <c r="GM12" s="76"/>
      <c r="GN12" s="76"/>
      <c r="GO12" s="76"/>
      <c r="GP12" s="76"/>
      <c r="GQ12" s="76"/>
      <c r="GR12" s="76"/>
      <c r="GS12" s="76"/>
      <c r="GT12" s="76"/>
      <c r="GU12" s="76"/>
      <c r="GV12" s="76"/>
      <c r="GW12" s="76"/>
      <c r="GX12" s="76"/>
      <c r="GY12" s="76"/>
      <c r="GZ12" s="76"/>
      <c r="HA12" s="76"/>
      <c r="HB12" s="76"/>
      <c r="HC12" s="76"/>
      <c r="HD12" s="76"/>
      <c r="HE12" s="76"/>
      <c r="HF12" s="76"/>
      <c r="HG12" s="76"/>
      <c r="HH12" s="76"/>
      <c r="HI12" s="76"/>
      <c r="HJ12" s="76"/>
      <c r="HK12" s="76"/>
      <c r="HL12" s="76"/>
      <c r="HM12" s="76"/>
      <c r="HN12" s="76"/>
      <c r="HO12" s="76"/>
      <c r="HP12" s="76"/>
      <c r="HQ12" s="76"/>
      <c r="HR12" s="76"/>
      <c r="HS12" s="76"/>
      <c r="HT12" s="76"/>
      <c r="HU12" s="76"/>
      <c r="HV12" s="76"/>
      <c r="HW12" s="76"/>
      <c r="HX12" s="76"/>
      <c r="HY12" s="76"/>
      <c r="HZ12" s="76"/>
      <c r="IA12" s="76"/>
      <c r="IB12" s="76"/>
      <c r="IC12" s="76"/>
      <c r="ID12" s="76"/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</row>
    <row r="13" spans="1:255" s="77" customFormat="1" ht="11.25" customHeight="1" x14ac:dyDescent="0.25">
      <c r="A13" s="73"/>
      <c r="B13" s="78" t="s">
        <v>49</v>
      </c>
      <c r="C13" s="104" t="s">
        <v>52</v>
      </c>
      <c r="D13" s="75"/>
      <c r="E13" s="115" t="s">
        <v>4</v>
      </c>
      <c r="F13" s="116"/>
      <c r="G13" s="104" t="s">
        <v>84</v>
      </c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</row>
    <row r="14" spans="1:255" s="77" customFormat="1" ht="15" x14ac:dyDescent="0.25">
      <c r="A14" s="73"/>
      <c r="B14" s="78" t="s">
        <v>5</v>
      </c>
      <c r="C14" s="105" t="s">
        <v>53</v>
      </c>
      <c r="D14" s="75"/>
      <c r="E14" s="115" t="s">
        <v>6</v>
      </c>
      <c r="F14" s="116"/>
      <c r="G14" s="110" t="s">
        <v>85</v>
      </c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</row>
    <row r="15" spans="1:255" s="77" customFormat="1" ht="25.5" customHeight="1" x14ac:dyDescent="0.25">
      <c r="A15" s="73"/>
      <c r="B15" s="78" t="s">
        <v>7</v>
      </c>
      <c r="C15" s="106" t="s">
        <v>54</v>
      </c>
      <c r="D15" s="75"/>
      <c r="E15" s="119" t="s">
        <v>8</v>
      </c>
      <c r="F15" s="120"/>
      <c r="G15" s="105" t="s">
        <v>86</v>
      </c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76"/>
      <c r="FU15" s="76"/>
      <c r="FV15" s="76"/>
      <c r="FW15" s="76"/>
      <c r="FX15" s="76"/>
      <c r="FY15" s="76"/>
      <c r="FZ15" s="76"/>
      <c r="GA15" s="76"/>
      <c r="GB15" s="76"/>
      <c r="GC15" s="76"/>
      <c r="GD15" s="76"/>
      <c r="GE15" s="76"/>
      <c r="GF15" s="76"/>
      <c r="GG15" s="76"/>
      <c r="GH15" s="76"/>
      <c r="GI15" s="76"/>
      <c r="GJ15" s="76"/>
      <c r="GK15" s="76"/>
      <c r="GL15" s="76"/>
      <c r="GM15" s="76"/>
      <c r="GN15" s="76"/>
      <c r="GO15" s="76"/>
      <c r="GP15" s="76"/>
      <c r="GQ15" s="76"/>
      <c r="GR15" s="76"/>
      <c r="GS15" s="76"/>
      <c r="GT15" s="76"/>
      <c r="GU15" s="76"/>
      <c r="GV15" s="76"/>
      <c r="GW15" s="76"/>
      <c r="GX15" s="76"/>
      <c r="GY15" s="76"/>
      <c r="GZ15" s="76"/>
      <c r="HA15" s="76"/>
      <c r="HB15" s="76"/>
      <c r="HC15" s="76"/>
      <c r="HD15" s="76"/>
      <c r="HE15" s="76"/>
      <c r="HF15" s="76"/>
      <c r="HG15" s="76"/>
      <c r="HH15" s="76"/>
      <c r="HI15" s="76"/>
      <c r="HJ15" s="76"/>
      <c r="HK15" s="76"/>
      <c r="HL15" s="76"/>
      <c r="HM15" s="76"/>
      <c r="HN15" s="76"/>
      <c r="HO15" s="76"/>
      <c r="HP15" s="76"/>
      <c r="HQ15" s="76"/>
      <c r="HR15" s="76"/>
      <c r="HS15" s="76"/>
      <c r="HT15" s="76"/>
      <c r="HU15" s="76"/>
      <c r="HV15" s="76"/>
      <c r="HW15" s="76"/>
      <c r="HX15" s="76"/>
      <c r="HY15" s="76"/>
      <c r="HZ15" s="76"/>
      <c r="IA15" s="76"/>
      <c r="IB15" s="76"/>
      <c r="IC15" s="76"/>
      <c r="ID15" s="76"/>
      <c r="IE15" s="76"/>
      <c r="IF15" s="76"/>
      <c r="IG15" s="76"/>
      <c r="IH15" s="76"/>
      <c r="II15" s="76"/>
      <c r="IJ15" s="76"/>
      <c r="IK15" s="76"/>
      <c r="IL15" s="76"/>
      <c r="IM15" s="76"/>
      <c r="IN15" s="76"/>
      <c r="IO15" s="76"/>
      <c r="IP15" s="76"/>
      <c r="IQ15" s="76"/>
      <c r="IR15" s="76"/>
      <c r="IS15" s="76"/>
      <c r="IT15" s="76"/>
      <c r="IU15" s="76"/>
    </row>
    <row r="16" spans="1:255" ht="12" customHeight="1" x14ac:dyDescent="0.25">
      <c r="A16" s="2"/>
      <c r="B16" s="79"/>
      <c r="C16" s="6"/>
      <c r="D16" s="7"/>
      <c r="E16" s="8"/>
      <c r="F16" s="8"/>
      <c r="G16" s="80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21" t="s">
        <v>60</v>
      </c>
      <c r="C17" s="122"/>
      <c r="D17" s="122"/>
      <c r="E17" s="122"/>
      <c r="F17" s="122"/>
      <c r="G17" s="12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81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82" t="s">
        <v>9</v>
      </c>
      <c r="C19" s="83"/>
      <c r="D19" s="84"/>
      <c r="E19" s="84"/>
      <c r="F19" s="85"/>
      <c r="G19" s="86"/>
    </row>
    <row r="20" spans="1:255" ht="24" customHeight="1" x14ac:dyDescent="0.25">
      <c r="A20" s="5"/>
      <c r="B20" s="87" t="s">
        <v>10</v>
      </c>
      <c r="C20" s="88" t="s">
        <v>11</v>
      </c>
      <c r="D20" s="88" t="s">
        <v>12</v>
      </c>
      <c r="E20" s="87" t="s">
        <v>13</v>
      </c>
      <c r="F20" s="88" t="s">
        <v>14</v>
      </c>
      <c r="G20" s="87" t="s">
        <v>15</v>
      </c>
    </row>
    <row r="21" spans="1:255" s="77" customFormat="1" ht="12" customHeight="1" x14ac:dyDescent="0.25">
      <c r="A21" s="73"/>
      <c r="B21" s="89" t="s">
        <v>87</v>
      </c>
      <c r="C21" s="90" t="s">
        <v>16</v>
      </c>
      <c r="D21" s="90">
        <v>1</v>
      </c>
      <c r="E21" s="90" t="s">
        <v>61</v>
      </c>
      <c r="F21" s="91">
        <v>25000</v>
      </c>
      <c r="G21" s="92">
        <f t="shared" ref="G21:G22" si="0">+F21*D21</f>
        <v>25000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</row>
    <row r="22" spans="1:255" s="77" customFormat="1" ht="12" customHeight="1" x14ac:dyDescent="0.25">
      <c r="A22" s="73"/>
      <c r="B22" s="89" t="s">
        <v>88</v>
      </c>
      <c r="C22" s="90" t="s">
        <v>16</v>
      </c>
      <c r="D22" s="90">
        <v>35</v>
      </c>
      <c r="E22" s="90" t="s">
        <v>63</v>
      </c>
      <c r="F22" s="91">
        <v>25000</v>
      </c>
      <c r="G22" s="92">
        <f t="shared" si="0"/>
        <v>875000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</row>
    <row r="23" spans="1:255" s="77" customFormat="1" ht="12" customHeight="1" x14ac:dyDescent="0.25">
      <c r="A23" s="73"/>
      <c r="B23" s="89" t="s">
        <v>89</v>
      </c>
      <c r="C23" s="90" t="s">
        <v>16</v>
      </c>
      <c r="D23" s="90">
        <v>10</v>
      </c>
      <c r="E23" s="90" t="s">
        <v>64</v>
      </c>
      <c r="F23" s="91">
        <v>25000</v>
      </c>
      <c r="G23" s="92">
        <f>+F23*D23</f>
        <v>250000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</row>
    <row r="24" spans="1:255" s="77" customFormat="1" ht="12" customHeight="1" x14ac:dyDescent="0.25">
      <c r="A24" s="73"/>
      <c r="B24" s="89" t="s">
        <v>90</v>
      </c>
      <c r="C24" s="90" t="s">
        <v>16</v>
      </c>
      <c r="D24" s="90">
        <v>33</v>
      </c>
      <c r="E24" s="90" t="s">
        <v>64</v>
      </c>
      <c r="F24" s="91">
        <v>25000</v>
      </c>
      <c r="G24" s="92">
        <f t="shared" ref="G24:G26" si="1">+F24*D24</f>
        <v>825000</v>
      </c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</row>
    <row r="25" spans="1:255" s="77" customFormat="1" ht="12" customHeight="1" x14ac:dyDescent="0.25">
      <c r="A25" s="73"/>
      <c r="B25" s="89" t="s">
        <v>91</v>
      </c>
      <c r="C25" s="90" t="s">
        <v>16</v>
      </c>
      <c r="D25" s="90">
        <v>6.6666999999999996</v>
      </c>
      <c r="E25" s="90" t="s">
        <v>54</v>
      </c>
      <c r="F25" s="91">
        <v>25000</v>
      </c>
      <c r="G25" s="92">
        <f t="shared" si="1"/>
        <v>166667.5</v>
      </c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6"/>
      <c r="IM25" s="76"/>
      <c r="IN25" s="76"/>
      <c r="IO25" s="76"/>
      <c r="IP25" s="76"/>
      <c r="IQ25" s="76"/>
      <c r="IR25" s="76"/>
      <c r="IS25" s="76"/>
      <c r="IT25" s="76"/>
      <c r="IU25" s="76"/>
    </row>
    <row r="26" spans="1:255" s="77" customFormat="1" ht="12" customHeight="1" x14ac:dyDescent="0.25">
      <c r="A26" s="73"/>
      <c r="B26" s="89" t="s">
        <v>92</v>
      </c>
      <c r="C26" s="90" t="s">
        <v>16</v>
      </c>
      <c r="D26" s="90">
        <v>65</v>
      </c>
      <c r="E26" s="90" t="s">
        <v>93</v>
      </c>
      <c r="F26" s="91">
        <v>25000</v>
      </c>
      <c r="G26" s="92">
        <f t="shared" si="1"/>
        <v>1625000</v>
      </c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6"/>
      <c r="FL26" s="76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6"/>
      <c r="GH26" s="76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6"/>
      <c r="HD26" s="76"/>
      <c r="HE26" s="76"/>
      <c r="HF26" s="76"/>
      <c r="HG26" s="76"/>
      <c r="HH26" s="76"/>
      <c r="HI26" s="76"/>
      <c r="HJ26" s="76"/>
      <c r="HK26" s="76"/>
      <c r="HL26" s="76"/>
      <c r="HM26" s="76"/>
      <c r="HN26" s="76"/>
      <c r="HO26" s="76"/>
      <c r="HP26" s="76"/>
      <c r="HQ26" s="76"/>
      <c r="HR26" s="76"/>
      <c r="HS26" s="76"/>
      <c r="HT26" s="76"/>
      <c r="HU26" s="76"/>
      <c r="HV26" s="76"/>
      <c r="HW26" s="76"/>
      <c r="HX26" s="76"/>
      <c r="HY26" s="76"/>
      <c r="HZ26" s="76"/>
      <c r="IA26" s="76"/>
      <c r="IB26" s="76"/>
      <c r="IC26" s="76"/>
      <c r="ID26" s="76"/>
      <c r="IE26" s="76"/>
      <c r="IF26" s="76"/>
      <c r="IG26" s="76"/>
      <c r="IH26" s="76"/>
      <c r="II26" s="76"/>
      <c r="IJ26" s="76"/>
      <c r="IK26" s="76"/>
      <c r="IL26" s="76"/>
      <c r="IM26" s="76"/>
      <c r="IN26" s="76"/>
      <c r="IO26" s="76"/>
      <c r="IP26" s="76"/>
      <c r="IQ26" s="76"/>
      <c r="IR26" s="76"/>
      <c r="IS26" s="76"/>
      <c r="IT26" s="76"/>
      <c r="IU26" s="76"/>
    </row>
    <row r="27" spans="1:255" s="77" customFormat="1" ht="12" customHeight="1" x14ac:dyDescent="0.25">
      <c r="A27" s="73"/>
      <c r="B27" s="89" t="s">
        <v>94</v>
      </c>
      <c r="C27" s="90" t="s">
        <v>16</v>
      </c>
      <c r="D27" s="90">
        <v>12</v>
      </c>
      <c r="E27" s="90" t="s">
        <v>95</v>
      </c>
      <c r="F27" s="91">
        <v>25000</v>
      </c>
      <c r="G27" s="92">
        <f>+F27*D27</f>
        <v>300000</v>
      </c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6"/>
      <c r="FL27" s="76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6"/>
      <c r="GH27" s="76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6"/>
      <c r="HD27" s="76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6"/>
      <c r="HZ27" s="76"/>
      <c r="IA27" s="76"/>
      <c r="IB27" s="76"/>
      <c r="IC27" s="76"/>
      <c r="ID27" s="76"/>
      <c r="IE27" s="76"/>
      <c r="IF27" s="76"/>
      <c r="IG27" s="76"/>
      <c r="IH27" s="76"/>
      <c r="II27" s="76"/>
      <c r="IJ27" s="76"/>
      <c r="IK27" s="76"/>
      <c r="IL27" s="76"/>
      <c r="IM27" s="76"/>
      <c r="IN27" s="76"/>
      <c r="IO27" s="76"/>
      <c r="IP27" s="76"/>
      <c r="IQ27" s="76"/>
      <c r="IR27" s="76"/>
      <c r="IS27" s="76"/>
      <c r="IT27" s="76"/>
      <c r="IU27" s="76"/>
    </row>
    <row r="28" spans="1:255" s="77" customFormat="1" ht="12" customHeight="1" x14ac:dyDescent="0.25">
      <c r="A28" s="73"/>
      <c r="B28" s="89" t="s">
        <v>96</v>
      </c>
      <c r="C28" s="90" t="s">
        <v>16</v>
      </c>
      <c r="D28" s="90">
        <v>15</v>
      </c>
      <c r="E28" s="90" t="s">
        <v>97</v>
      </c>
      <c r="F28" s="91">
        <v>25000</v>
      </c>
      <c r="G28" s="92">
        <f t="shared" ref="G28:G30" si="2">+F28*D28</f>
        <v>375000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6"/>
      <c r="FL28" s="76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6"/>
      <c r="GH28" s="76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6"/>
      <c r="HD28" s="76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6"/>
      <c r="HZ28" s="76"/>
      <c r="IA28" s="76"/>
      <c r="IB28" s="76"/>
      <c r="IC28" s="76"/>
      <c r="ID28" s="76"/>
      <c r="IE28" s="76"/>
      <c r="IF28" s="76"/>
      <c r="IG28" s="76"/>
      <c r="IH28" s="76"/>
      <c r="II28" s="76"/>
      <c r="IJ28" s="76"/>
      <c r="IK28" s="76"/>
      <c r="IL28" s="76"/>
      <c r="IM28" s="76"/>
      <c r="IN28" s="76"/>
      <c r="IO28" s="76"/>
      <c r="IP28" s="76"/>
      <c r="IQ28" s="76"/>
      <c r="IR28" s="76"/>
      <c r="IS28" s="76"/>
      <c r="IT28" s="76"/>
      <c r="IU28" s="76"/>
    </row>
    <row r="29" spans="1:255" s="77" customFormat="1" ht="12" customHeight="1" x14ac:dyDescent="0.25">
      <c r="A29" s="73"/>
      <c r="B29" s="89" t="s">
        <v>98</v>
      </c>
      <c r="C29" s="90" t="s">
        <v>16</v>
      </c>
      <c r="D29" s="90">
        <v>25</v>
      </c>
      <c r="E29" s="90" t="s">
        <v>99</v>
      </c>
      <c r="F29" s="91">
        <v>25000</v>
      </c>
      <c r="G29" s="92">
        <f t="shared" si="2"/>
        <v>625000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6"/>
      <c r="IM29" s="76"/>
      <c r="IN29" s="76"/>
      <c r="IO29" s="76"/>
      <c r="IP29" s="76"/>
      <c r="IQ29" s="76"/>
      <c r="IR29" s="76"/>
      <c r="IS29" s="76"/>
      <c r="IT29" s="76"/>
      <c r="IU29" s="76"/>
    </row>
    <row r="30" spans="1:255" s="77" customFormat="1" ht="12" customHeight="1" x14ac:dyDescent="0.25">
      <c r="A30" s="73"/>
      <c r="B30" s="89" t="s">
        <v>100</v>
      </c>
      <c r="C30" s="90" t="s">
        <v>16</v>
      </c>
      <c r="D30" s="90">
        <v>40</v>
      </c>
      <c r="E30" s="90" t="s">
        <v>101</v>
      </c>
      <c r="F30" s="91">
        <v>25000</v>
      </c>
      <c r="G30" s="92">
        <f t="shared" si="2"/>
        <v>1000000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6"/>
      <c r="FL30" s="76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6"/>
      <c r="GH30" s="76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6"/>
      <c r="HD30" s="76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6"/>
      <c r="HZ30" s="76"/>
      <c r="IA30" s="76"/>
      <c r="IB30" s="76"/>
      <c r="IC30" s="76"/>
      <c r="ID30" s="76"/>
      <c r="IE30" s="76"/>
      <c r="IF30" s="76"/>
      <c r="IG30" s="76"/>
      <c r="IH30" s="76"/>
      <c r="II30" s="76"/>
      <c r="IJ30" s="76"/>
      <c r="IK30" s="76"/>
      <c r="IL30" s="76"/>
      <c r="IM30" s="76"/>
      <c r="IN30" s="76"/>
      <c r="IO30" s="76"/>
      <c r="IP30" s="76"/>
      <c r="IQ30" s="76"/>
      <c r="IR30" s="76"/>
      <c r="IS30" s="76"/>
      <c r="IT30" s="76"/>
      <c r="IU30" s="76"/>
    </row>
    <row r="31" spans="1:255" s="77" customFormat="1" ht="12" customHeight="1" x14ac:dyDescent="0.25">
      <c r="A31" s="73"/>
      <c r="B31" s="89" t="s">
        <v>102</v>
      </c>
      <c r="C31" s="90" t="s">
        <v>103</v>
      </c>
      <c r="D31" s="90">
        <v>48</v>
      </c>
      <c r="E31" s="90" t="s">
        <v>104</v>
      </c>
      <c r="F31" s="91">
        <v>25000</v>
      </c>
      <c r="G31" s="92">
        <f>+F31*D31</f>
        <v>1200000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6"/>
      <c r="FL31" s="76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6"/>
      <c r="GH31" s="76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6"/>
      <c r="HD31" s="76"/>
      <c r="HE31" s="76"/>
      <c r="HF31" s="76"/>
      <c r="HG31" s="76"/>
      <c r="HH31" s="76"/>
      <c r="HI31" s="76"/>
      <c r="HJ31" s="76"/>
      <c r="HK31" s="76"/>
      <c r="HL31" s="76"/>
      <c r="HM31" s="76"/>
      <c r="HN31" s="76"/>
      <c r="HO31" s="76"/>
      <c r="HP31" s="76"/>
      <c r="HQ31" s="76"/>
      <c r="HR31" s="76"/>
      <c r="HS31" s="76"/>
      <c r="HT31" s="76"/>
      <c r="HU31" s="76"/>
      <c r="HV31" s="76"/>
      <c r="HW31" s="76"/>
      <c r="HX31" s="76"/>
      <c r="HY31" s="76"/>
      <c r="HZ31" s="76"/>
      <c r="IA31" s="76"/>
      <c r="IB31" s="76"/>
      <c r="IC31" s="76"/>
      <c r="ID31" s="76"/>
      <c r="IE31" s="76"/>
      <c r="IF31" s="76"/>
      <c r="IG31" s="76"/>
      <c r="IH31" s="76"/>
      <c r="II31" s="76"/>
      <c r="IJ31" s="76"/>
      <c r="IK31" s="76"/>
      <c r="IL31" s="76"/>
      <c r="IM31" s="76"/>
      <c r="IN31" s="76"/>
      <c r="IO31" s="76"/>
      <c r="IP31" s="76"/>
      <c r="IQ31" s="76"/>
      <c r="IR31" s="76"/>
      <c r="IS31" s="76"/>
      <c r="IT31" s="76"/>
      <c r="IU31" s="76"/>
    </row>
    <row r="32" spans="1:255" s="77" customFormat="1" ht="12" customHeight="1" x14ac:dyDescent="0.25">
      <c r="A32" s="73"/>
      <c r="B32" s="89" t="s">
        <v>105</v>
      </c>
      <c r="C32" s="90" t="s">
        <v>16</v>
      </c>
      <c r="D32" s="90">
        <v>185</v>
      </c>
      <c r="E32" s="90" t="s">
        <v>62</v>
      </c>
      <c r="F32" s="91">
        <v>25000</v>
      </c>
      <c r="G32" s="92">
        <f t="shared" ref="G32" si="3">+F32*D32</f>
        <v>4625000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6"/>
      <c r="FL32" s="76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6"/>
      <c r="GH32" s="76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6"/>
      <c r="HD32" s="76"/>
      <c r="HE32" s="76"/>
      <c r="HF32" s="76"/>
      <c r="HG32" s="76"/>
      <c r="HH32" s="76"/>
      <c r="HI32" s="76"/>
      <c r="HJ32" s="76"/>
      <c r="HK32" s="76"/>
      <c r="HL32" s="76"/>
      <c r="HM32" s="76"/>
      <c r="HN32" s="76"/>
      <c r="HO32" s="76"/>
      <c r="HP32" s="76"/>
      <c r="HQ32" s="76"/>
      <c r="HR32" s="76"/>
      <c r="HS32" s="76"/>
      <c r="HT32" s="76"/>
      <c r="HU32" s="76"/>
      <c r="HV32" s="76"/>
      <c r="HW32" s="76"/>
      <c r="HX32" s="76"/>
      <c r="HY32" s="76"/>
      <c r="HZ32" s="76"/>
      <c r="IA32" s="76"/>
      <c r="IB32" s="76"/>
      <c r="IC32" s="76"/>
      <c r="ID32" s="76"/>
      <c r="IE32" s="76"/>
      <c r="IF32" s="76"/>
      <c r="IG32" s="76"/>
      <c r="IH32" s="76"/>
      <c r="II32" s="76"/>
      <c r="IJ32" s="76"/>
      <c r="IK32" s="76"/>
      <c r="IL32" s="76"/>
      <c r="IM32" s="76"/>
      <c r="IN32" s="76"/>
      <c r="IO32" s="76"/>
      <c r="IP32" s="76"/>
      <c r="IQ32" s="76"/>
      <c r="IR32" s="76"/>
      <c r="IS32" s="76"/>
      <c r="IT32" s="76"/>
      <c r="IU32" s="76"/>
    </row>
    <row r="33" spans="1:255" s="77" customFormat="1" ht="12" customHeight="1" x14ac:dyDescent="0.25">
      <c r="A33" s="73"/>
      <c r="B33" s="89" t="s">
        <v>106</v>
      </c>
      <c r="C33" s="90" t="s">
        <v>16</v>
      </c>
      <c r="D33" s="90">
        <v>70</v>
      </c>
      <c r="E33" s="90" t="s">
        <v>62</v>
      </c>
      <c r="F33" s="91">
        <v>25000</v>
      </c>
      <c r="G33" s="92">
        <f>+F33*D33</f>
        <v>1750000</v>
      </c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6"/>
      <c r="GH33" s="76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6"/>
      <c r="HD33" s="76"/>
      <c r="HE33" s="76"/>
      <c r="HF33" s="76"/>
      <c r="HG33" s="76"/>
      <c r="HH33" s="76"/>
      <c r="HI33" s="76"/>
      <c r="HJ33" s="76"/>
      <c r="HK33" s="76"/>
      <c r="HL33" s="76"/>
      <c r="HM33" s="76"/>
      <c r="HN33" s="76"/>
      <c r="HO33" s="76"/>
      <c r="HP33" s="76"/>
      <c r="HQ33" s="76"/>
      <c r="HR33" s="76"/>
      <c r="HS33" s="76"/>
      <c r="HT33" s="76"/>
      <c r="HU33" s="76"/>
      <c r="HV33" s="76"/>
      <c r="HW33" s="76"/>
      <c r="HX33" s="76"/>
      <c r="HY33" s="76"/>
      <c r="HZ33" s="76"/>
      <c r="IA33" s="76"/>
      <c r="IB33" s="76"/>
      <c r="IC33" s="76"/>
      <c r="ID33" s="76"/>
      <c r="IE33" s="76"/>
      <c r="IF33" s="76"/>
      <c r="IG33" s="76"/>
      <c r="IH33" s="76"/>
      <c r="II33" s="76"/>
      <c r="IJ33" s="76"/>
      <c r="IK33" s="76"/>
      <c r="IL33" s="76"/>
      <c r="IM33" s="76"/>
      <c r="IN33" s="76"/>
      <c r="IO33" s="76"/>
      <c r="IP33" s="76"/>
      <c r="IQ33" s="76"/>
      <c r="IR33" s="76"/>
      <c r="IS33" s="76"/>
      <c r="IT33" s="76"/>
      <c r="IU33" s="76"/>
    </row>
    <row r="34" spans="1:255" ht="11.25" customHeight="1" x14ac:dyDescent="0.25">
      <c r="B34" s="16" t="s">
        <v>17</v>
      </c>
      <c r="C34" s="17"/>
      <c r="D34" s="17"/>
      <c r="E34" s="17"/>
      <c r="F34" s="18"/>
      <c r="G34" s="19">
        <f>SUM(G21:G33)</f>
        <v>13641667.5</v>
      </c>
    </row>
    <row r="35" spans="1:255" ht="15.75" customHeight="1" x14ac:dyDescent="0.25">
      <c r="A35" s="5"/>
      <c r="B35" s="13"/>
      <c r="C35" s="14"/>
      <c r="D35" s="14"/>
      <c r="E35" s="14"/>
      <c r="F35" s="15"/>
      <c r="G35" s="15"/>
      <c r="K35" s="66"/>
    </row>
    <row r="36" spans="1:255" ht="12" customHeight="1" x14ac:dyDescent="0.25">
      <c r="A36" s="5"/>
      <c r="B36" s="82" t="s">
        <v>18</v>
      </c>
      <c r="C36" s="83"/>
      <c r="D36" s="84"/>
      <c r="E36" s="84"/>
      <c r="F36" s="85"/>
      <c r="G36" s="86"/>
    </row>
    <row r="37" spans="1:255" ht="24" customHeight="1" x14ac:dyDescent="0.25">
      <c r="A37" s="5"/>
      <c r="B37" s="87" t="s">
        <v>10</v>
      </c>
      <c r="C37" s="88" t="s">
        <v>11</v>
      </c>
      <c r="D37" s="88" t="s">
        <v>12</v>
      </c>
      <c r="E37" s="87" t="s">
        <v>13</v>
      </c>
      <c r="F37" s="88" t="s">
        <v>14</v>
      </c>
      <c r="G37" s="87" t="s">
        <v>15</v>
      </c>
    </row>
    <row r="38" spans="1:255" s="77" customFormat="1" ht="12" customHeight="1" x14ac:dyDescent="0.25">
      <c r="A38" s="73"/>
      <c r="B38" s="89"/>
      <c r="C38" s="90"/>
      <c r="D38" s="90"/>
      <c r="E38" s="90"/>
      <c r="F38" s="91"/>
      <c r="G38" s="92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6"/>
      <c r="FL38" s="76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6"/>
      <c r="GH38" s="76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6"/>
      <c r="HD38" s="76"/>
      <c r="HE38" s="76"/>
      <c r="HF38" s="76"/>
      <c r="HG38" s="76"/>
      <c r="HH38" s="76"/>
      <c r="HI38" s="76"/>
      <c r="HJ38" s="76"/>
      <c r="HK38" s="76"/>
      <c r="HL38" s="76"/>
      <c r="HM38" s="76"/>
      <c r="HN38" s="76"/>
      <c r="HO38" s="76"/>
      <c r="HP38" s="76"/>
      <c r="HQ38" s="76"/>
      <c r="HR38" s="76"/>
      <c r="HS38" s="76"/>
      <c r="HT38" s="76"/>
      <c r="HU38" s="76"/>
      <c r="HV38" s="76"/>
      <c r="HW38" s="76"/>
      <c r="HX38" s="76"/>
      <c r="HY38" s="76"/>
      <c r="HZ38" s="76"/>
      <c r="IA38" s="76"/>
      <c r="IB38" s="76"/>
      <c r="IC38" s="76"/>
      <c r="ID38" s="76"/>
      <c r="IE38" s="76"/>
      <c r="IF38" s="76"/>
      <c r="IG38" s="76"/>
      <c r="IH38" s="76"/>
      <c r="II38" s="76"/>
      <c r="IJ38" s="76"/>
      <c r="IK38" s="76"/>
      <c r="IL38" s="76"/>
      <c r="IM38" s="76"/>
      <c r="IN38" s="76"/>
      <c r="IO38" s="76"/>
      <c r="IP38" s="76"/>
      <c r="IQ38" s="76"/>
      <c r="IR38" s="76"/>
      <c r="IS38" s="76"/>
      <c r="IT38" s="76"/>
      <c r="IU38" s="76"/>
    </row>
    <row r="39" spans="1:255" ht="11.25" customHeight="1" x14ac:dyDescent="0.25">
      <c r="B39" s="16" t="s">
        <v>19</v>
      </c>
      <c r="C39" s="17"/>
      <c r="D39" s="17"/>
      <c r="E39" s="17"/>
      <c r="F39" s="18"/>
      <c r="G39" s="19">
        <f>SUM(G38)</f>
        <v>0</v>
      </c>
    </row>
    <row r="40" spans="1:255" ht="15.75" customHeight="1" x14ac:dyDescent="0.25">
      <c r="A40" s="5"/>
      <c r="B40" s="13"/>
      <c r="C40" s="14"/>
      <c r="D40" s="14"/>
      <c r="E40" s="14"/>
      <c r="F40" s="15"/>
      <c r="G40" s="15"/>
      <c r="K40" s="66"/>
    </row>
    <row r="41" spans="1:255" ht="12" customHeight="1" x14ac:dyDescent="0.25">
      <c r="A41" s="5"/>
      <c r="B41" s="82" t="s">
        <v>20</v>
      </c>
      <c r="C41" s="83"/>
      <c r="D41" s="84"/>
      <c r="E41" s="84"/>
      <c r="F41" s="85"/>
      <c r="G41" s="86"/>
    </row>
    <row r="42" spans="1:255" ht="24" customHeight="1" x14ac:dyDescent="0.25">
      <c r="A42" s="5"/>
      <c r="B42" s="87" t="s">
        <v>10</v>
      </c>
      <c r="C42" s="88" t="s">
        <v>11</v>
      </c>
      <c r="D42" s="88" t="s">
        <v>12</v>
      </c>
      <c r="E42" s="87" t="s">
        <v>13</v>
      </c>
      <c r="F42" s="88" t="s">
        <v>14</v>
      </c>
      <c r="G42" s="87" t="s">
        <v>15</v>
      </c>
    </row>
    <row r="43" spans="1:255" s="77" customFormat="1" ht="12" customHeight="1" x14ac:dyDescent="0.25">
      <c r="A43" s="73"/>
      <c r="B43" s="89" t="s">
        <v>107</v>
      </c>
      <c r="C43" s="90" t="s">
        <v>66</v>
      </c>
      <c r="D43" s="90">
        <v>0.3</v>
      </c>
      <c r="E43" s="90" t="s">
        <v>61</v>
      </c>
      <c r="F43" s="91">
        <v>300000</v>
      </c>
      <c r="G43" s="92">
        <f t="shared" ref="G43:G46" si="4">+F43*D43</f>
        <v>90000</v>
      </c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6"/>
      <c r="FL43" s="76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6"/>
      <c r="GH43" s="76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6"/>
      <c r="HD43" s="76"/>
      <c r="HE43" s="76"/>
      <c r="HF43" s="76"/>
      <c r="HG43" s="76"/>
      <c r="HH43" s="76"/>
      <c r="HI43" s="76"/>
      <c r="HJ43" s="76"/>
      <c r="HK43" s="76"/>
      <c r="HL43" s="76"/>
      <c r="HM43" s="76"/>
      <c r="HN43" s="76"/>
      <c r="HO43" s="76"/>
      <c r="HP43" s="76"/>
      <c r="HQ43" s="76"/>
      <c r="HR43" s="76"/>
      <c r="HS43" s="76"/>
      <c r="HT43" s="76"/>
      <c r="HU43" s="76"/>
      <c r="HV43" s="76"/>
      <c r="HW43" s="76"/>
      <c r="HX43" s="76"/>
      <c r="HY43" s="76"/>
      <c r="HZ43" s="76"/>
      <c r="IA43" s="76"/>
      <c r="IB43" s="76"/>
      <c r="IC43" s="76"/>
      <c r="ID43" s="76"/>
      <c r="IE43" s="76"/>
      <c r="IF43" s="76"/>
      <c r="IG43" s="76"/>
      <c r="IH43" s="76"/>
      <c r="II43" s="76"/>
      <c r="IJ43" s="76"/>
      <c r="IK43" s="76"/>
      <c r="IL43" s="76"/>
      <c r="IM43" s="76"/>
      <c r="IN43" s="76"/>
      <c r="IO43" s="76"/>
      <c r="IP43" s="76"/>
      <c r="IQ43" s="76"/>
      <c r="IR43" s="76"/>
      <c r="IS43" s="76"/>
      <c r="IT43" s="76"/>
      <c r="IU43" s="76"/>
    </row>
    <row r="44" spans="1:255" s="77" customFormat="1" ht="12" customHeight="1" x14ac:dyDescent="0.25">
      <c r="A44" s="73"/>
      <c r="B44" s="89" t="s">
        <v>108</v>
      </c>
      <c r="C44" s="90" t="s">
        <v>66</v>
      </c>
      <c r="D44" s="90">
        <v>0.5</v>
      </c>
      <c r="E44" s="90" t="s">
        <v>61</v>
      </c>
      <c r="F44" s="91">
        <v>200000</v>
      </c>
      <c r="G44" s="92">
        <f t="shared" si="4"/>
        <v>100000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6"/>
      <c r="FL44" s="76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6"/>
      <c r="GH44" s="76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6"/>
      <c r="HD44" s="76"/>
      <c r="HE44" s="76"/>
      <c r="HF44" s="76"/>
      <c r="HG44" s="76"/>
      <c r="HH44" s="76"/>
      <c r="HI44" s="76"/>
      <c r="HJ44" s="76"/>
      <c r="HK44" s="76"/>
      <c r="HL44" s="76"/>
      <c r="HM44" s="76"/>
      <c r="HN44" s="76"/>
      <c r="HO44" s="76"/>
      <c r="HP44" s="76"/>
      <c r="HQ44" s="76"/>
      <c r="HR44" s="76"/>
      <c r="HS44" s="76"/>
      <c r="HT44" s="76"/>
      <c r="HU44" s="76"/>
      <c r="HV44" s="76"/>
      <c r="HW44" s="76"/>
      <c r="HX44" s="76"/>
      <c r="HY44" s="76"/>
      <c r="HZ44" s="76"/>
      <c r="IA44" s="76"/>
      <c r="IB44" s="76"/>
      <c r="IC44" s="76"/>
      <c r="ID44" s="76"/>
      <c r="IE44" s="76"/>
      <c r="IF44" s="76"/>
      <c r="IG44" s="76"/>
      <c r="IH44" s="76"/>
      <c r="II44" s="76"/>
      <c r="IJ44" s="76"/>
      <c r="IK44" s="76"/>
      <c r="IL44" s="76"/>
      <c r="IM44" s="76"/>
      <c r="IN44" s="76"/>
      <c r="IO44" s="76"/>
      <c r="IP44" s="76"/>
      <c r="IQ44" s="76"/>
      <c r="IR44" s="76"/>
      <c r="IS44" s="76"/>
      <c r="IT44" s="76"/>
      <c r="IU44" s="76"/>
    </row>
    <row r="45" spans="1:255" s="77" customFormat="1" ht="12" customHeight="1" x14ac:dyDescent="0.25">
      <c r="A45" s="73"/>
      <c r="B45" s="89" t="s">
        <v>65</v>
      </c>
      <c r="C45" s="90" t="s">
        <v>66</v>
      </c>
      <c r="D45" s="90">
        <v>0.5</v>
      </c>
      <c r="E45" s="90" t="s">
        <v>61</v>
      </c>
      <c r="F45" s="91">
        <v>200000</v>
      </c>
      <c r="G45" s="92">
        <f t="shared" si="4"/>
        <v>100000</v>
      </c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6"/>
      <c r="FL45" s="76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6"/>
      <c r="GH45" s="76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6"/>
      <c r="HD45" s="76"/>
      <c r="HE45" s="76"/>
      <c r="HF45" s="76"/>
      <c r="HG45" s="76"/>
      <c r="HH45" s="76"/>
      <c r="HI45" s="76"/>
      <c r="HJ45" s="76"/>
      <c r="HK45" s="76"/>
      <c r="HL45" s="76"/>
      <c r="HM45" s="76"/>
      <c r="HN45" s="76"/>
      <c r="HO45" s="76"/>
      <c r="HP45" s="76"/>
      <c r="HQ45" s="76"/>
      <c r="HR45" s="76"/>
      <c r="HS45" s="76"/>
      <c r="HT45" s="76"/>
      <c r="HU45" s="76"/>
      <c r="HV45" s="76"/>
      <c r="HW45" s="76"/>
      <c r="HX45" s="76"/>
      <c r="HY45" s="76"/>
      <c r="HZ45" s="76"/>
      <c r="IA45" s="76"/>
      <c r="IB45" s="76"/>
      <c r="IC45" s="76"/>
      <c r="ID45" s="76"/>
      <c r="IE45" s="76"/>
      <c r="IF45" s="76"/>
      <c r="IG45" s="76"/>
      <c r="IH45" s="76"/>
      <c r="II45" s="76"/>
      <c r="IJ45" s="76"/>
      <c r="IK45" s="76"/>
      <c r="IL45" s="76"/>
      <c r="IM45" s="76"/>
      <c r="IN45" s="76"/>
      <c r="IO45" s="76"/>
      <c r="IP45" s="76"/>
      <c r="IQ45" s="76"/>
      <c r="IR45" s="76"/>
      <c r="IS45" s="76"/>
      <c r="IT45" s="76"/>
      <c r="IU45" s="76"/>
    </row>
    <row r="46" spans="1:255" s="77" customFormat="1" ht="12" customHeight="1" x14ac:dyDescent="0.25">
      <c r="A46" s="73"/>
      <c r="B46" s="89" t="s">
        <v>109</v>
      </c>
      <c r="C46" s="90" t="s">
        <v>66</v>
      </c>
      <c r="D46" s="90">
        <v>1.5</v>
      </c>
      <c r="E46" s="90" t="s">
        <v>63</v>
      </c>
      <c r="F46" s="91">
        <v>200000</v>
      </c>
      <c r="G46" s="92">
        <f t="shared" si="4"/>
        <v>300000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6"/>
      <c r="EP46" s="76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6"/>
      <c r="FL46" s="76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6"/>
      <c r="GH46" s="76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6"/>
      <c r="HD46" s="76"/>
      <c r="HE46" s="76"/>
      <c r="HF46" s="76"/>
      <c r="HG46" s="76"/>
      <c r="HH46" s="76"/>
      <c r="HI46" s="76"/>
      <c r="HJ46" s="76"/>
      <c r="HK46" s="76"/>
      <c r="HL46" s="76"/>
      <c r="HM46" s="76"/>
      <c r="HN46" s="76"/>
      <c r="HO46" s="76"/>
      <c r="HP46" s="76"/>
      <c r="HQ46" s="76"/>
      <c r="HR46" s="76"/>
      <c r="HS46" s="76"/>
      <c r="HT46" s="76"/>
      <c r="HU46" s="76"/>
      <c r="HV46" s="76"/>
      <c r="HW46" s="76"/>
      <c r="HX46" s="76"/>
      <c r="HY46" s="76"/>
      <c r="HZ46" s="76"/>
      <c r="IA46" s="76"/>
      <c r="IB46" s="76"/>
      <c r="IC46" s="76"/>
      <c r="ID46" s="76"/>
      <c r="IE46" s="76"/>
      <c r="IF46" s="76"/>
      <c r="IG46" s="76"/>
      <c r="IH46" s="76"/>
      <c r="II46" s="76"/>
      <c r="IJ46" s="76"/>
      <c r="IK46" s="76"/>
      <c r="IL46" s="76"/>
      <c r="IM46" s="76"/>
      <c r="IN46" s="76"/>
      <c r="IO46" s="76"/>
      <c r="IP46" s="76"/>
      <c r="IQ46" s="76"/>
      <c r="IR46" s="76"/>
      <c r="IS46" s="76"/>
      <c r="IT46" s="76"/>
      <c r="IU46" s="76"/>
    </row>
    <row r="47" spans="1:255" ht="12" customHeight="1" x14ac:dyDescent="0.25">
      <c r="A47" s="33"/>
      <c r="B47" s="67" t="s">
        <v>21</v>
      </c>
      <c r="C47" s="68"/>
      <c r="D47" s="68"/>
      <c r="E47" s="68"/>
      <c r="F47" s="69"/>
      <c r="G47" s="70">
        <f>SUM(G43:G46)</f>
        <v>590000</v>
      </c>
    </row>
    <row r="48" spans="1:255" ht="12" customHeight="1" x14ac:dyDescent="0.25">
      <c r="A48" s="33"/>
      <c r="B48" s="13"/>
      <c r="C48" s="14"/>
      <c r="D48" s="14"/>
      <c r="E48" s="14"/>
      <c r="F48" s="15"/>
      <c r="G48" s="15"/>
    </row>
    <row r="49" spans="1:255" ht="12" customHeight="1" x14ac:dyDescent="0.25">
      <c r="A49" s="5"/>
      <c r="B49" s="82" t="s">
        <v>22</v>
      </c>
      <c r="C49" s="83"/>
      <c r="D49" s="84"/>
      <c r="E49" s="84"/>
      <c r="F49" s="85"/>
      <c r="G49" s="86"/>
    </row>
    <row r="50" spans="1:255" ht="24" customHeight="1" x14ac:dyDescent="0.25">
      <c r="A50" s="5"/>
      <c r="B50" s="87" t="s">
        <v>23</v>
      </c>
      <c r="C50" s="88" t="s">
        <v>24</v>
      </c>
      <c r="D50" s="88" t="s">
        <v>25</v>
      </c>
      <c r="E50" s="87" t="s">
        <v>13</v>
      </c>
      <c r="F50" s="88" t="s">
        <v>14</v>
      </c>
      <c r="G50" s="87" t="s">
        <v>15</v>
      </c>
    </row>
    <row r="51" spans="1:255" s="77" customFormat="1" ht="12" customHeight="1" x14ac:dyDescent="0.25">
      <c r="A51" s="73"/>
      <c r="B51" s="93" t="s">
        <v>110</v>
      </c>
      <c r="C51" s="90"/>
      <c r="D51" s="90"/>
      <c r="E51" s="90"/>
      <c r="F51" s="91"/>
      <c r="G51" s="92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76"/>
      <c r="EL51" s="76"/>
      <c r="EM51" s="76"/>
      <c r="EN51" s="76"/>
      <c r="EO51" s="76"/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6"/>
      <c r="FF51" s="76"/>
      <c r="FG51" s="76"/>
      <c r="FH51" s="76"/>
      <c r="FI51" s="76"/>
      <c r="FJ51" s="76"/>
      <c r="FK51" s="76"/>
      <c r="FL51" s="76"/>
      <c r="FM51" s="76"/>
      <c r="FN51" s="76"/>
      <c r="FO51" s="76"/>
      <c r="FP51" s="76"/>
      <c r="FQ51" s="76"/>
      <c r="FR51" s="76"/>
      <c r="FS51" s="76"/>
      <c r="FT51" s="76"/>
      <c r="FU51" s="76"/>
      <c r="FV51" s="76"/>
      <c r="FW51" s="76"/>
      <c r="FX51" s="76"/>
      <c r="FY51" s="76"/>
      <c r="FZ51" s="76"/>
      <c r="GA51" s="76"/>
      <c r="GB51" s="76"/>
      <c r="GC51" s="76"/>
      <c r="GD51" s="76"/>
      <c r="GE51" s="76"/>
      <c r="GF51" s="76"/>
      <c r="GG51" s="76"/>
      <c r="GH51" s="76"/>
      <c r="GI51" s="76"/>
      <c r="GJ51" s="76"/>
      <c r="GK51" s="76"/>
      <c r="GL51" s="76"/>
      <c r="GM51" s="76"/>
      <c r="GN51" s="76"/>
      <c r="GO51" s="76"/>
      <c r="GP51" s="76"/>
      <c r="GQ51" s="76"/>
      <c r="GR51" s="76"/>
      <c r="GS51" s="76"/>
      <c r="GT51" s="76"/>
      <c r="GU51" s="76"/>
      <c r="GV51" s="76"/>
      <c r="GW51" s="76"/>
      <c r="GX51" s="76"/>
      <c r="GY51" s="76"/>
      <c r="GZ51" s="76"/>
      <c r="HA51" s="76"/>
      <c r="HB51" s="76"/>
      <c r="HC51" s="76"/>
      <c r="HD51" s="76"/>
      <c r="HE51" s="76"/>
      <c r="HF51" s="76"/>
      <c r="HG51" s="76"/>
      <c r="HH51" s="76"/>
      <c r="HI51" s="76"/>
      <c r="HJ51" s="76"/>
      <c r="HK51" s="76"/>
      <c r="HL51" s="76"/>
      <c r="HM51" s="76"/>
      <c r="HN51" s="76"/>
      <c r="HO51" s="76"/>
      <c r="HP51" s="76"/>
      <c r="HQ51" s="76"/>
      <c r="HR51" s="76"/>
      <c r="HS51" s="76"/>
      <c r="HT51" s="76"/>
      <c r="HU51" s="76"/>
      <c r="HV51" s="76"/>
      <c r="HW51" s="76"/>
      <c r="HX51" s="76"/>
      <c r="HY51" s="76"/>
      <c r="HZ51" s="76"/>
      <c r="IA51" s="76"/>
      <c r="IB51" s="76"/>
      <c r="IC51" s="76"/>
      <c r="ID51" s="76"/>
      <c r="IE51" s="76"/>
      <c r="IF51" s="76"/>
      <c r="IG51" s="76"/>
      <c r="IH51" s="76"/>
      <c r="II51" s="76"/>
      <c r="IJ51" s="76"/>
      <c r="IK51" s="76"/>
      <c r="IL51" s="76"/>
      <c r="IM51" s="76"/>
      <c r="IN51" s="76"/>
      <c r="IO51" s="76"/>
      <c r="IP51" s="76"/>
      <c r="IQ51" s="76"/>
      <c r="IR51" s="76"/>
      <c r="IS51" s="76"/>
      <c r="IT51" s="76"/>
      <c r="IU51" s="76"/>
    </row>
    <row r="52" spans="1:255" s="77" customFormat="1" ht="12" customHeight="1" x14ac:dyDescent="0.25">
      <c r="A52" s="73"/>
      <c r="B52" s="89" t="s">
        <v>111</v>
      </c>
      <c r="C52" s="90" t="s">
        <v>112</v>
      </c>
      <c r="D52" s="90">
        <v>60000</v>
      </c>
      <c r="E52" s="90" t="s">
        <v>54</v>
      </c>
      <c r="F52" s="91">
        <v>115</v>
      </c>
      <c r="G52" s="92">
        <f t="shared" ref="G52:G58" si="5">+F52*D52</f>
        <v>6900000</v>
      </c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76"/>
      <c r="EL52" s="76"/>
      <c r="EM52" s="76"/>
      <c r="EN52" s="76"/>
      <c r="EO52" s="76"/>
      <c r="EP52" s="76"/>
      <c r="EQ52" s="76"/>
      <c r="ER52" s="76"/>
      <c r="ES52" s="76"/>
      <c r="ET52" s="76"/>
      <c r="EU52" s="76"/>
      <c r="EV52" s="76"/>
      <c r="EW52" s="76"/>
      <c r="EX52" s="76"/>
      <c r="EY52" s="76"/>
      <c r="EZ52" s="76"/>
      <c r="FA52" s="76"/>
      <c r="FB52" s="76"/>
      <c r="FC52" s="76"/>
      <c r="FD52" s="76"/>
      <c r="FE52" s="76"/>
      <c r="FF52" s="76"/>
      <c r="FG52" s="76"/>
      <c r="FH52" s="76"/>
      <c r="FI52" s="76"/>
      <c r="FJ52" s="76"/>
      <c r="FK52" s="76"/>
      <c r="FL52" s="76"/>
      <c r="FM52" s="76"/>
      <c r="FN52" s="76"/>
      <c r="FO52" s="76"/>
      <c r="FP52" s="76"/>
      <c r="FQ52" s="76"/>
      <c r="FR52" s="76"/>
      <c r="FS52" s="76"/>
      <c r="FT52" s="76"/>
      <c r="FU52" s="76"/>
      <c r="FV52" s="76"/>
      <c r="FW52" s="76"/>
      <c r="FX52" s="76"/>
      <c r="FY52" s="76"/>
      <c r="FZ52" s="76"/>
      <c r="GA52" s="76"/>
      <c r="GB52" s="76"/>
      <c r="GC52" s="76"/>
      <c r="GD52" s="76"/>
      <c r="GE52" s="76"/>
      <c r="GF52" s="76"/>
      <c r="GG52" s="76"/>
      <c r="GH52" s="76"/>
      <c r="GI52" s="76"/>
      <c r="GJ52" s="76"/>
      <c r="GK52" s="76"/>
      <c r="GL52" s="76"/>
      <c r="GM52" s="76"/>
      <c r="GN52" s="76"/>
      <c r="GO52" s="76"/>
      <c r="GP52" s="76"/>
      <c r="GQ52" s="76"/>
      <c r="GR52" s="76"/>
      <c r="GS52" s="76"/>
      <c r="GT52" s="76"/>
      <c r="GU52" s="76"/>
      <c r="GV52" s="76"/>
      <c r="GW52" s="76"/>
      <c r="GX52" s="76"/>
      <c r="GY52" s="76"/>
      <c r="GZ52" s="76"/>
      <c r="HA52" s="76"/>
      <c r="HB52" s="76"/>
      <c r="HC52" s="76"/>
      <c r="HD52" s="76"/>
      <c r="HE52" s="76"/>
      <c r="HF52" s="76"/>
      <c r="HG52" s="76"/>
      <c r="HH52" s="76"/>
      <c r="HI52" s="76"/>
      <c r="HJ52" s="76"/>
      <c r="HK52" s="76"/>
      <c r="HL52" s="76"/>
      <c r="HM52" s="76"/>
      <c r="HN52" s="76"/>
      <c r="HO52" s="76"/>
      <c r="HP52" s="76"/>
      <c r="HQ52" s="76"/>
      <c r="HR52" s="76"/>
      <c r="HS52" s="76"/>
      <c r="HT52" s="76"/>
      <c r="HU52" s="76"/>
      <c r="HV52" s="76"/>
      <c r="HW52" s="76"/>
      <c r="HX52" s="76"/>
      <c r="HY52" s="76"/>
      <c r="HZ52" s="76"/>
      <c r="IA52" s="76"/>
      <c r="IB52" s="76"/>
      <c r="IC52" s="76"/>
      <c r="ID52" s="76"/>
      <c r="IE52" s="76"/>
      <c r="IF52" s="76"/>
      <c r="IG52" s="76"/>
      <c r="IH52" s="76"/>
      <c r="II52" s="76"/>
      <c r="IJ52" s="76"/>
      <c r="IK52" s="76"/>
      <c r="IL52" s="76"/>
      <c r="IM52" s="76"/>
      <c r="IN52" s="76"/>
      <c r="IO52" s="76"/>
      <c r="IP52" s="76"/>
      <c r="IQ52" s="76"/>
      <c r="IR52" s="76"/>
      <c r="IS52" s="76"/>
      <c r="IT52" s="76"/>
      <c r="IU52" s="76"/>
    </row>
    <row r="53" spans="1:255" s="77" customFormat="1" ht="12" customHeight="1" x14ac:dyDescent="0.25">
      <c r="A53" s="73"/>
      <c r="B53" s="93" t="s">
        <v>73</v>
      </c>
      <c r="C53" s="90"/>
      <c r="D53" s="90"/>
      <c r="E53" s="90"/>
      <c r="F53" s="91"/>
      <c r="G53" s="92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6"/>
      <c r="EP53" s="76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6"/>
      <c r="FL53" s="76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6"/>
      <c r="GH53" s="76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6"/>
      <c r="HD53" s="76"/>
      <c r="HE53" s="76"/>
      <c r="HF53" s="76"/>
      <c r="HG53" s="76"/>
      <c r="HH53" s="76"/>
      <c r="HI53" s="76"/>
      <c r="HJ53" s="76"/>
      <c r="HK53" s="76"/>
      <c r="HL53" s="76"/>
      <c r="HM53" s="76"/>
      <c r="HN53" s="76"/>
      <c r="HO53" s="76"/>
      <c r="HP53" s="76"/>
      <c r="HQ53" s="76"/>
      <c r="HR53" s="76"/>
      <c r="HS53" s="76"/>
      <c r="HT53" s="76"/>
      <c r="HU53" s="76"/>
      <c r="HV53" s="76"/>
      <c r="HW53" s="76"/>
      <c r="HX53" s="76"/>
      <c r="HY53" s="76"/>
      <c r="HZ53" s="76"/>
      <c r="IA53" s="76"/>
      <c r="IB53" s="76"/>
      <c r="IC53" s="76"/>
      <c r="ID53" s="76"/>
      <c r="IE53" s="76"/>
      <c r="IF53" s="76"/>
      <c r="IG53" s="76"/>
      <c r="IH53" s="76"/>
      <c r="II53" s="76"/>
      <c r="IJ53" s="76"/>
      <c r="IK53" s="76"/>
      <c r="IL53" s="76"/>
      <c r="IM53" s="76"/>
      <c r="IN53" s="76"/>
      <c r="IO53" s="76"/>
      <c r="IP53" s="76"/>
      <c r="IQ53" s="76"/>
      <c r="IR53" s="76"/>
      <c r="IS53" s="76"/>
      <c r="IT53" s="76"/>
      <c r="IU53" s="76"/>
    </row>
    <row r="54" spans="1:255" s="77" customFormat="1" ht="12" customHeight="1" x14ac:dyDescent="0.25">
      <c r="A54" s="73"/>
      <c r="B54" s="89" t="s">
        <v>113</v>
      </c>
      <c r="C54" s="90" t="s">
        <v>114</v>
      </c>
      <c r="D54" s="90">
        <v>4</v>
      </c>
      <c r="E54" s="90" t="s">
        <v>115</v>
      </c>
      <c r="F54" s="91">
        <v>8180</v>
      </c>
      <c r="G54" s="92">
        <f t="shared" ref="G54:G55" si="6">+F54*D54</f>
        <v>32720</v>
      </c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6"/>
      <c r="EP54" s="76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6"/>
      <c r="FL54" s="76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6"/>
      <c r="GH54" s="76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6"/>
      <c r="HD54" s="76"/>
      <c r="HE54" s="76"/>
      <c r="HF54" s="76"/>
      <c r="HG54" s="76"/>
      <c r="HH54" s="76"/>
      <c r="HI54" s="76"/>
      <c r="HJ54" s="76"/>
      <c r="HK54" s="76"/>
      <c r="HL54" s="76"/>
      <c r="HM54" s="76"/>
      <c r="HN54" s="76"/>
      <c r="HO54" s="76"/>
      <c r="HP54" s="76"/>
      <c r="HQ54" s="76"/>
      <c r="HR54" s="76"/>
      <c r="HS54" s="76"/>
      <c r="HT54" s="76"/>
      <c r="HU54" s="76"/>
      <c r="HV54" s="76"/>
      <c r="HW54" s="76"/>
      <c r="HX54" s="76"/>
      <c r="HY54" s="76"/>
      <c r="HZ54" s="76"/>
      <c r="IA54" s="76"/>
      <c r="IB54" s="76"/>
      <c r="IC54" s="76"/>
      <c r="ID54" s="76"/>
      <c r="IE54" s="76"/>
      <c r="IF54" s="76"/>
      <c r="IG54" s="76"/>
      <c r="IH54" s="76"/>
      <c r="II54" s="76"/>
      <c r="IJ54" s="76"/>
      <c r="IK54" s="76"/>
      <c r="IL54" s="76"/>
      <c r="IM54" s="76"/>
      <c r="IN54" s="76"/>
      <c r="IO54" s="76"/>
      <c r="IP54" s="76"/>
      <c r="IQ54" s="76"/>
      <c r="IR54" s="76"/>
      <c r="IS54" s="76"/>
      <c r="IT54" s="76"/>
      <c r="IU54" s="76"/>
    </row>
    <row r="55" spans="1:255" s="77" customFormat="1" ht="12" customHeight="1" x14ac:dyDescent="0.25">
      <c r="A55" s="73"/>
      <c r="B55" s="89" t="s">
        <v>116</v>
      </c>
      <c r="C55" s="90" t="s">
        <v>26</v>
      </c>
      <c r="D55" s="90">
        <v>75</v>
      </c>
      <c r="E55" s="90" t="s">
        <v>115</v>
      </c>
      <c r="F55" s="91">
        <v>2330</v>
      </c>
      <c r="G55" s="92">
        <f t="shared" si="6"/>
        <v>174750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6"/>
      <c r="FL55" s="76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6"/>
      <c r="GH55" s="76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6"/>
      <c r="HD55" s="76"/>
      <c r="HE55" s="76"/>
      <c r="HF55" s="76"/>
      <c r="HG55" s="76"/>
      <c r="HH55" s="76"/>
      <c r="HI55" s="76"/>
      <c r="HJ55" s="76"/>
      <c r="HK55" s="76"/>
      <c r="HL55" s="76"/>
      <c r="HM55" s="76"/>
      <c r="HN55" s="76"/>
      <c r="HO55" s="76"/>
      <c r="HP55" s="76"/>
      <c r="HQ55" s="76"/>
      <c r="HR55" s="76"/>
      <c r="HS55" s="76"/>
      <c r="HT55" s="76"/>
      <c r="HU55" s="76"/>
      <c r="HV55" s="76"/>
      <c r="HW55" s="76"/>
      <c r="HX55" s="76"/>
      <c r="HY55" s="76"/>
      <c r="HZ55" s="76"/>
      <c r="IA55" s="76"/>
      <c r="IB55" s="76"/>
      <c r="IC55" s="76"/>
      <c r="ID55" s="76"/>
      <c r="IE55" s="76"/>
      <c r="IF55" s="76"/>
      <c r="IG55" s="76"/>
      <c r="IH55" s="76"/>
      <c r="II55" s="76"/>
      <c r="IJ55" s="76"/>
      <c r="IK55" s="76"/>
      <c r="IL55" s="76"/>
      <c r="IM55" s="76"/>
      <c r="IN55" s="76"/>
      <c r="IO55" s="76"/>
      <c r="IP55" s="76"/>
      <c r="IQ55" s="76"/>
      <c r="IR55" s="76"/>
      <c r="IS55" s="76"/>
      <c r="IT55" s="76"/>
      <c r="IU55" s="76"/>
    </row>
    <row r="56" spans="1:255" s="77" customFormat="1" ht="12" customHeight="1" x14ac:dyDescent="0.25">
      <c r="A56" s="73"/>
      <c r="B56" s="89" t="s">
        <v>117</v>
      </c>
      <c r="C56" s="90" t="s">
        <v>114</v>
      </c>
      <c r="D56" s="90">
        <v>5</v>
      </c>
      <c r="E56" s="90" t="s">
        <v>67</v>
      </c>
      <c r="F56" s="91">
        <v>12950</v>
      </c>
      <c r="G56" s="92">
        <f t="shared" si="5"/>
        <v>64750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6"/>
      <c r="FL56" s="76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6"/>
      <c r="GH56" s="76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6"/>
      <c r="HD56" s="76"/>
      <c r="HE56" s="76"/>
      <c r="HF56" s="76"/>
      <c r="HG56" s="76"/>
      <c r="HH56" s="76"/>
      <c r="HI56" s="76"/>
      <c r="HJ56" s="76"/>
      <c r="HK56" s="76"/>
      <c r="HL56" s="76"/>
      <c r="HM56" s="76"/>
      <c r="HN56" s="76"/>
      <c r="HO56" s="76"/>
      <c r="HP56" s="76"/>
      <c r="HQ56" s="76"/>
      <c r="HR56" s="76"/>
      <c r="HS56" s="76"/>
      <c r="HT56" s="76"/>
      <c r="HU56" s="76"/>
      <c r="HV56" s="76"/>
      <c r="HW56" s="76"/>
      <c r="HX56" s="76"/>
      <c r="HY56" s="76"/>
      <c r="HZ56" s="76"/>
      <c r="IA56" s="76"/>
      <c r="IB56" s="76"/>
      <c r="IC56" s="76"/>
      <c r="ID56" s="76"/>
      <c r="IE56" s="76"/>
      <c r="IF56" s="76"/>
      <c r="IG56" s="76"/>
      <c r="IH56" s="76"/>
      <c r="II56" s="76"/>
      <c r="IJ56" s="76"/>
      <c r="IK56" s="76"/>
      <c r="IL56" s="76"/>
      <c r="IM56" s="76"/>
      <c r="IN56" s="76"/>
      <c r="IO56" s="76"/>
      <c r="IP56" s="76"/>
      <c r="IQ56" s="76"/>
      <c r="IR56" s="76"/>
      <c r="IS56" s="76"/>
      <c r="IT56" s="76"/>
      <c r="IU56" s="76"/>
    </row>
    <row r="57" spans="1:255" s="77" customFormat="1" ht="12" customHeight="1" x14ac:dyDescent="0.25">
      <c r="A57" s="73"/>
      <c r="B57" s="89" t="s">
        <v>118</v>
      </c>
      <c r="C57" s="90" t="s">
        <v>26</v>
      </c>
      <c r="D57" s="90">
        <v>100</v>
      </c>
      <c r="E57" s="90" t="s">
        <v>67</v>
      </c>
      <c r="F57" s="91">
        <v>2330</v>
      </c>
      <c r="G57" s="92">
        <f t="shared" si="5"/>
        <v>233000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6"/>
      <c r="FL57" s="76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6"/>
      <c r="GH57" s="76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6"/>
      <c r="HD57" s="76"/>
      <c r="HE57" s="76"/>
      <c r="HF57" s="76"/>
      <c r="HG57" s="76"/>
      <c r="HH57" s="76"/>
      <c r="HI57" s="76"/>
      <c r="HJ57" s="76"/>
      <c r="HK57" s="76"/>
      <c r="HL57" s="76"/>
      <c r="HM57" s="76"/>
      <c r="HN57" s="76"/>
      <c r="HO57" s="76"/>
      <c r="HP57" s="76"/>
      <c r="HQ57" s="76"/>
      <c r="HR57" s="76"/>
      <c r="HS57" s="76"/>
      <c r="HT57" s="76"/>
      <c r="HU57" s="76"/>
      <c r="HV57" s="76"/>
      <c r="HW57" s="76"/>
      <c r="HX57" s="76"/>
      <c r="HY57" s="76"/>
      <c r="HZ57" s="76"/>
      <c r="IA57" s="76"/>
      <c r="IB57" s="76"/>
      <c r="IC57" s="76"/>
      <c r="ID57" s="76"/>
      <c r="IE57" s="76"/>
      <c r="IF57" s="76"/>
      <c r="IG57" s="76"/>
      <c r="IH57" s="76"/>
      <c r="II57" s="76"/>
      <c r="IJ57" s="76"/>
      <c r="IK57" s="76"/>
      <c r="IL57" s="76"/>
      <c r="IM57" s="76"/>
      <c r="IN57" s="76"/>
      <c r="IO57" s="76"/>
      <c r="IP57" s="76"/>
      <c r="IQ57" s="76"/>
      <c r="IR57" s="76"/>
      <c r="IS57" s="76"/>
      <c r="IT57" s="76"/>
      <c r="IU57" s="76"/>
    </row>
    <row r="58" spans="1:255" s="77" customFormat="1" ht="12" customHeight="1" x14ac:dyDescent="0.25">
      <c r="A58" s="73"/>
      <c r="B58" s="89" t="s">
        <v>119</v>
      </c>
      <c r="C58" s="90" t="s">
        <v>114</v>
      </c>
      <c r="D58" s="90">
        <v>50</v>
      </c>
      <c r="E58" s="90" t="s">
        <v>120</v>
      </c>
      <c r="F58" s="91">
        <v>2500</v>
      </c>
      <c r="G58" s="92">
        <f t="shared" si="5"/>
        <v>125000</v>
      </c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6"/>
      <c r="FL58" s="76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6"/>
      <c r="GH58" s="76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6"/>
      <c r="HD58" s="76"/>
      <c r="HE58" s="76"/>
      <c r="HF58" s="76"/>
      <c r="HG58" s="76"/>
      <c r="HH58" s="76"/>
      <c r="HI58" s="76"/>
      <c r="HJ58" s="76"/>
      <c r="HK58" s="76"/>
      <c r="HL58" s="76"/>
      <c r="HM58" s="76"/>
      <c r="HN58" s="76"/>
      <c r="HO58" s="76"/>
      <c r="HP58" s="76"/>
      <c r="HQ58" s="76"/>
      <c r="HR58" s="76"/>
      <c r="HS58" s="76"/>
      <c r="HT58" s="76"/>
      <c r="HU58" s="76"/>
      <c r="HV58" s="76"/>
      <c r="HW58" s="76"/>
      <c r="HX58" s="76"/>
      <c r="HY58" s="76"/>
      <c r="HZ58" s="76"/>
      <c r="IA58" s="76"/>
      <c r="IB58" s="76"/>
      <c r="IC58" s="76"/>
      <c r="ID58" s="76"/>
      <c r="IE58" s="76"/>
      <c r="IF58" s="76"/>
      <c r="IG58" s="76"/>
      <c r="IH58" s="76"/>
      <c r="II58" s="76"/>
      <c r="IJ58" s="76"/>
      <c r="IK58" s="76"/>
      <c r="IL58" s="76"/>
      <c r="IM58" s="76"/>
      <c r="IN58" s="76"/>
      <c r="IO58" s="76"/>
      <c r="IP58" s="76"/>
      <c r="IQ58" s="76"/>
      <c r="IR58" s="76"/>
      <c r="IS58" s="76"/>
      <c r="IT58" s="76"/>
      <c r="IU58" s="76"/>
    </row>
    <row r="59" spans="1:255" s="77" customFormat="1" ht="12" customHeight="1" x14ac:dyDescent="0.25">
      <c r="A59" s="73"/>
      <c r="B59" s="93" t="s">
        <v>69</v>
      </c>
      <c r="C59" s="90"/>
      <c r="D59" s="90"/>
      <c r="E59" s="90"/>
      <c r="F59" s="91"/>
      <c r="G59" s="92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6"/>
      <c r="FL59" s="76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6"/>
      <c r="GH59" s="76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6"/>
      <c r="HD59" s="76"/>
      <c r="HE59" s="76"/>
      <c r="HF59" s="76"/>
      <c r="HG59" s="76"/>
      <c r="HH59" s="76"/>
      <c r="HI59" s="76"/>
      <c r="HJ59" s="76"/>
      <c r="HK59" s="76"/>
      <c r="HL59" s="76"/>
      <c r="HM59" s="76"/>
      <c r="HN59" s="76"/>
      <c r="HO59" s="76"/>
      <c r="HP59" s="76"/>
      <c r="HQ59" s="76"/>
      <c r="HR59" s="76"/>
      <c r="HS59" s="76"/>
      <c r="HT59" s="76"/>
      <c r="HU59" s="76"/>
      <c r="HV59" s="76"/>
      <c r="HW59" s="76"/>
      <c r="HX59" s="76"/>
      <c r="HY59" s="76"/>
      <c r="HZ59" s="76"/>
      <c r="IA59" s="76"/>
      <c r="IB59" s="76"/>
      <c r="IC59" s="76"/>
      <c r="ID59" s="76"/>
      <c r="IE59" s="76"/>
      <c r="IF59" s="76"/>
      <c r="IG59" s="76"/>
      <c r="IH59" s="76"/>
      <c r="II59" s="76"/>
      <c r="IJ59" s="76"/>
      <c r="IK59" s="76"/>
      <c r="IL59" s="76"/>
      <c r="IM59" s="76"/>
      <c r="IN59" s="76"/>
      <c r="IO59" s="76"/>
      <c r="IP59" s="76"/>
      <c r="IQ59" s="76"/>
      <c r="IR59" s="76"/>
      <c r="IS59" s="76"/>
      <c r="IT59" s="76"/>
      <c r="IU59" s="76"/>
    </row>
    <row r="60" spans="1:255" s="77" customFormat="1" ht="12" customHeight="1" x14ac:dyDescent="0.25">
      <c r="A60" s="73"/>
      <c r="B60" s="89" t="s">
        <v>121</v>
      </c>
      <c r="C60" s="90" t="s">
        <v>68</v>
      </c>
      <c r="D60" s="90">
        <v>0.5</v>
      </c>
      <c r="E60" s="90" t="s">
        <v>54</v>
      </c>
      <c r="F60" s="91">
        <v>74259</v>
      </c>
      <c r="G60" s="92">
        <f t="shared" ref="G60:G63" si="7">+F60*D60</f>
        <v>37129.5</v>
      </c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6"/>
      <c r="FL60" s="76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6"/>
      <c r="GH60" s="76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6"/>
      <c r="HD60" s="76"/>
      <c r="HE60" s="76"/>
      <c r="HF60" s="76"/>
      <c r="HG60" s="76"/>
      <c r="HH60" s="76"/>
      <c r="HI60" s="76"/>
      <c r="HJ60" s="76"/>
      <c r="HK60" s="76"/>
      <c r="HL60" s="76"/>
      <c r="HM60" s="76"/>
      <c r="HN60" s="76"/>
      <c r="HO60" s="76"/>
      <c r="HP60" s="76"/>
      <c r="HQ60" s="76"/>
      <c r="HR60" s="76"/>
      <c r="HS60" s="76"/>
      <c r="HT60" s="76"/>
      <c r="HU60" s="76"/>
      <c r="HV60" s="76"/>
      <c r="HW60" s="76"/>
      <c r="HX60" s="76"/>
      <c r="HY60" s="76"/>
      <c r="HZ60" s="76"/>
      <c r="IA60" s="76"/>
      <c r="IB60" s="76"/>
      <c r="IC60" s="76"/>
      <c r="ID60" s="76"/>
      <c r="IE60" s="76"/>
      <c r="IF60" s="76"/>
      <c r="IG60" s="76"/>
      <c r="IH60" s="76"/>
      <c r="II60" s="76"/>
      <c r="IJ60" s="76"/>
      <c r="IK60" s="76"/>
      <c r="IL60" s="76"/>
      <c r="IM60" s="76"/>
      <c r="IN60" s="76"/>
      <c r="IO60" s="76"/>
      <c r="IP60" s="76"/>
      <c r="IQ60" s="76"/>
      <c r="IR60" s="76"/>
      <c r="IS60" s="76"/>
      <c r="IT60" s="76"/>
      <c r="IU60" s="76"/>
    </row>
    <row r="61" spans="1:255" s="77" customFormat="1" ht="12" customHeight="1" x14ac:dyDescent="0.25">
      <c r="A61" s="73"/>
      <c r="B61" s="89" t="s">
        <v>122</v>
      </c>
      <c r="C61" s="90" t="s">
        <v>26</v>
      </c>
      <c r="D61" s="90">
        <v>14</v>
      </c>
      <c r="E61" s="90" t="s">
        <v>123</v>
      </c>
      <c r="F61" s="91">
        <f>32870/25</f>
        <v>1314.8</v>
      </c>
      <c r="G61" s="92">
        <f t="shared" si="7"/>
        <v>18407.2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6"/>
      <c r="FL61" s="76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6"/>
      <c r="GH61" s="76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6"/>
      <c r="HD61" s="76"/>
      <c r="HE61" s="76"/>
      <c r="HF61" s="76"/>
      <c r="HG61" s="76"/>
      <c r="HH61" s="76"/>
      <c r="HI61" s="76"/>
      <c r="HJ61" s="76"/>
      <c r="HK61" s="76"/>
      <c r="HL61" s="76"/>
      <c r="HM61" s="76"/>
      <c r="HN61" s="76"/>
      <c r="HO61" s="76"/>
      <c r="HP61" s="76"/>
      <c r="HQ61" s="76"/>
      <c r="HR61" s="76"/>
      <c r="HS61" s="76"/>
      <c r="HT61" s="76"/>
      <c r="HU61" s="76"/>
      <c r="HV61" s="76"/>
      <c r="HW61" s="76"/>
      <c r="HX61" s="76"/>
      <c r="HY61" s="76"/>
      <c r="HZ61" s="76"/>
      <c r="IA61" s="76"/>
      <c r="IB61" s="76"/>
      <c r="IC61" s="76"/>
      <c r="ID61" s="76"/>
      <c r="IE61" s="76"/>
      <c r="IF61" s="76"/>
      <c r="IG61" s="76"/>
      <c r="IH61" s="76"/>
      <c r="II61" s="76"/>
      <c r="IJ61" s="76"/>
      <c r="IK61" s="76"/>
      <c r="IL61" s="76"/>
      <c r="IM61" s="76"/>
      <c r="IN61" s="76"/>
      <c r="IO61" s="76"/>
      <c r="IP61" s="76"/>
      <c r="IQ61" s="76"/>
      <c r="IR61" s="76"/>
      <c r="IS61" s="76"/>
      <c r="IT61" s="76"/>
      <c r="IU61" s="76"/>
    </row>
    <row r="62" spans="1:255" s="77" customFormat="1" ht="12" customHeight="1" x14ac:dyDescent="0.25">
      <c r="A62" s="73"/>
      <c r="B62" s="89" t="s">
        <v>124</v>
      </c>
      <c r="C62" s="90" t="s">
        <v>26</v>
      </c>
      <c r="D62" s="90">
        <v>3</v>
      </c>
      <c r="E62" s="90" t="s">
        <v>125</v>
      </c>
      <c r="F62" s="91">
        <f>47500*1.19</f>
        <v>56525</v>
      </c>
      <c r="G62" s="92">
        <f t="shared" si="7"/>
        <v>169575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</row>
    <row r="63" spans="1:255" s="77" customFormat="1" ht="12" customHeight="1" x14ac:dyDescent="0.25">
      <c r="A63" s="73"/>
      <c r="B63" s="89" t="s">
        <v>126</v>
      </c>
      <c r="C63" s="90" t="s">
        <v>68</v>
      </c>
      <c r="D63" s="90">
        <v>1.5</v>
      </c>
      <c r="E63" s="90" t="s">
        <v>127</v>
      </c>
      <c r="F63" s="91">
        <v>56350</v>
      </c>
      <c r="G63" s="92">
        <f t="shared" si="7"/>
        <v>84525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6"/>
      <c r="FL63" s="76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6"/>
      <c r="GH63" s="76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6"/>
      <c r="HD63" s="76"/>
      <c r="HE63" s="76"/>
      <c r="HF63" s="76"/>
      <c r="HG63" s="76"/>
      <c r="HH63" s="76"/>
      <c r="HI63" s="76"/>
      <c r="HJ63" s="76"/>
      <c r="HK63" s="76"/>
      <c r="HL63" s="76"/>
      <c r="HM63" s="76"/>
      <c r="HN63" s="76"/>
      <c r="HO63" s="76"/>
      <c r="HP63" s="76"/>
      <c r="HQ63" s="76"/>
      <c r="HR63" s="76"/>
      <c r="HS63" s="76"/>
      <c r="HT63" s="76"/>
      <c r="HU63" s="76"/>
      <c r="HV63" s="76"/>
      <c r="HW63" s="76"/>
      <c r="HX63" s="76"/>
      <c r="HY63" s="76"/>
      <c r="HZ63" s="76"/>
      <c r="IA63" s="76"/>
      <c r="IB63" s="76"/>
      <c r="IC63" s="76"/>
      <c r="ID63" s="76"/>
      <c r="IE63" s="76"/>
      <c r="IF63" s="76"/>
      <c r="IG63" s="76"/>
      <c r="IH63" s="76"/>
      <c r="II63" s="76"/>
      <c r="IJ63" s="76"/>
      <c r="IK63" s="76"/>
      <c r="IL63" s="76"/>
      <c r="IM63" s="76"/>
      <c r="IN63" s="76"/>
      <c r="IO63" s="76"/>
      <c r="IP63" s="76"/>
      <c r="IQ63" s="76"/>
      <c r="IR63" s="76"/>
      <c r="IS63" s="76"/>
      <c r="IT63" s="76"/>
      <c r="IU63" s="76"/>
    </row>
    <row r="64" spans="1:255" s="77" customFormat="1" ht="12" customHeight="1" x14ac:dyDescent="0.25">
      <c r="A64" s="73"/>
      <c r="B64" s="93" t="s">
        <v>71</v>
      </c>
      <c r="C64" s="90"/>
      <c r="D64" s="90"/>
      <c r="E64" s="90"/>
      <c r="F64" s="91"/>
      <c r="G64" s="92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6"/>
      <c r="FL64" s="76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6"/>
      <c r="GH64" s="76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6"/>
      <c r="HD64" s="76"/>
      <c r="HE64" s="76"/>
      <c r="HF64" s="76"/>
      <c r="HG64" s="76"/>
      <c r="HH64" s="76"/>
      <c r="HI64" s="76"/>
      <c r="HJ64" s="76"/>
      <c r="HK64" s="76"/>
      <c r="HL64" s="76"/>
      <c r="HM64" s="76"/>
      <c r="HN64" s="76"/>
      <c r="HO64" s="76"/>
      <c r="HP64" s="76"/>
      <c r="HQ64" s="76"/>
      <c r="HR64" s="76"/>
      <c r="HS64" s="76"/>
      <c r="HT64" s="76"/>
      <c r="HU64" s="76"/>
      <c r="HV64" s="76"/>
      <c r="HW64" s="76"/>
      <c r="HX64" s="76"/>
      <c r="HY64" s="76"/>
      <c r="HZ64" s="76"/>
      <c r="IA64" s="76"/>
      <c r="IB64" s="76"/>
      <c r="IC64" s="76"/>
      <c r="ID64" s="76"/>
      <c r="IE64" s="76"/>
      <c r="IF64" s="76"/>
      <c r="IG64" s="76"/>
      <c r="IH64" s="76"/>
      <c r="II64" s="76"/>
      <c r="IJ64" s="76"/>
      <c r="IK64" s="76"/>
      <c r="IL64" s="76"/>
      <c r="IM64" s="76"/>
      <c r="IN64" s="76"/>
      <c r="IO64" s="76"/>
      <c r="IP64" s="76"/>
      <c r="IQ64" s="76"/>
      <c r="IR64" s="76"/>
      <c r="IS64" s="76"/>
      <c r="IT64" s="76"/>
      <c r="IU64" s="76"/>
    </row>
    <row r="65" spans="1:255" s="77" customFormat="1" ht="12" customHeight="1" x14ac:dyDescent="0.25">
      <c r="A65" s="73"/>
      <c r="B65" s="89" t="s">
        <v>128</v>
      </c>
      <c r="C65" s="90" t="s">
        <v>68</v>
      </c>
      <c r="D65" s="90">
        <v>0.5</v>
      </c>
      <c r="E65" s="90" t="s">
        <v>129</v>
      </c>
      <c r="F65" s="91">
        <v>97755</v>
      </c>
      <c r="G65" s="92">
        <f t="shared" ref="G65:G70" si="8">+F65*D65</f>
        <v>48877.5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6"/>
      <c r="EP65" s="76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6"/>
      <c r="FL65" s="76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6"/>
      <c r="GH65" s="76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6"/>
      <c r="HD65" s="76"/>
      <c r="HE65" s="76"/>
      <c r="HF65" s="76"/>
      <c r="HG65" s="76"/>
      <c r="HH65" s="76"/>
      <c r="HI65" s="76"/>
      <c r="HJ65" s="76"/>
      <c r="HK65" s="76"/>
      <c r="HL65" s="76"/>
      <c r="HM65" s="76"/>
      <c r="HN65" s="76"/>
      <c r="HO65" s="76"/>
      <c r="HP65" s="76"/>
      <c r="HQ65" s="76"/>
      <c r="HR65" s="76"/>
      <c r="HS65" s="76"/>
      <c r="HT65" s="76"/>
      <c r="HU65" s="76"/>
      <c r="HV65" s="76"/>
      <c r="HW65" s="76"/>
      <c r="HX65" s="76"/>
      <c r="HY65" s="76"/>
      <c r="HZ65" s="76"/>
      <c r="IA65" s="76"/>
      <c r="IB65" s="76"/>
      <c r="IC65" s="76"/>
      <c r="ID65" s="76"/>
      <c r="IE65" s="76"/>
      <c r="IF65" s="76"/>
      <c r="IG65" s="76"/>
      <c r="IH65" s="76"/>
      <c r="II65" s="76"/>
      <c r="IJ65" s="76"/>
      <c r="IK65" s="76"/>
      <c r="IL65" s="76"/>
      <c r="IM65" s="76"/>
      <c r="IN65" s="76"/>
      <c r="IO65" s="76"/>
      <c r="IP65" s="76"/>
      <c r="IQ65" s="76"/>
      <c r="IR65" s="76"/>
      <c r="IS65" s="76"/>
      <c r="IT65" s="76"/>
      <c r="IU65" s="76"/>
    </row>
    <row r="66" spans="1:255" s="77" customFormat="1" ht="12" customHeight="1" x14ac:dyDescent="0.25">
      <c r="A66" s="73"/>
      <c r="B66" s="89" t="s">
        <v>130</v>
      </c>
      <c r="C66" s="90" t="s">
        <v>26</v>
      </c>
      <c r="D66" s="90">
        <v>0.1</v>
      </c>
      <c r="E66" s="90" t="s">
        <v>56</v>
      </c>
      <c r="F66" s="91">
        <v>72920</v>
      </c>
      <c r="G66" s="92">
        <f t="shared" si="8"/>
        <v>7292</v>
      </c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6"/>
      <c r="EP66" s="76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6"/>
      <c r="FL66" s="76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6"/>
      <c r="GH66" s="76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6"/>
      <c r="HD66" s="76"/>
      <c r="HE66" s="76"/>
      <c r="HF66" s="76"/>
      <c r="HG66" s="76"/>
      <c r="HH66" s="76"/>
      <c r="HI66" s="76"/>
      <c r="HJ66" s="76"/>
      <c r="HK66" s="76"/>
      <c r="HL66" s="76"/>
      <c r="HM66" s="76"/>
      <c r="HN66" s="76"/>
      <c r="HO66" s="76"/>
      <c r="HP66" s="76"/>
      <c r="HQ66" s="76"/>
      <c r="HR66" s="76"/>
      <c r="HS66" s="76"/>
      <c r="HT66" s="76"/>
      <c r="HU66" s="76"/>
      <c r="HV66" s="76"/>
      <c r="HW66" s="76"/>
      <c r="HX66" s="76"/>
      <c r="HY66" s="76"/>
      <c r="HZ66" s="76"/>
      <c r="IA66" s="76"/>
      <c r="IB66" s="76"/>
      <c r="IC66" s="76"/>
      <c r="ID66" s="76"/>
      <c r="IE66" s="76"/>
      <c r="IF66" s="76"/>
      <c r="IG66" s="76"/>
      <c r="IH66" s="76"/>
      <c r="II66" s="76"/>
      <c r="IJ66" s="76"/>
      <c r="IK66" s="76"/>
      <c r="IL66" s="76"/>
      <c r="IM66" s="76"/>
      <c r="IN66" s="76"/>
      <c r="IO66" s="76"/>
      <c r="IP66" s="76"/>
      <c r="IQ66" s="76"/>
      <c r="IR66" s="76"/>
      <c r="IS66" s="76"/>
      <c r="IT66" s="76"/>
      <c r="IU66" s="76"/>
    </row>
    <row r="67" spans="1:255" s="77" customFormat="1" ht="12" customHeight="1" x14ac:dyDescent="0.25">
      <c r="A67" s="73"/>
      <c r="B67" s="89" t="s">
        <v>131</v>
      </c>
      <c r="C67" s="90" t="s">
        <v>68</v>
      </c>
      <c r="D67" s="90">
        <v>2</v>
      </c>
      <c r="E67" s="90" t="s">
        <v>132</v>
      </c>
      <c r="F67" s="91">
        <v>24800</v>
      </c>
      <c r="G67" s="92">
        <f t="shared" si="8"/>
        <v>49600</v>
      </c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6"/>
      <c r="EP67" s="76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6"/>
      <c r="FL67" s="76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6"/>
      <c r="GH67" s="76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6"/>
      <c r="HD67" s="76"/>
      <c r="HE67" s="76"/>
      <c r="HF67" s="76"/>
      <c r="HG67" s="76"/>
      <c r="HH67" s="76"/>
      <c r="HI67" s="76"/>
      <c r="HJ67" s="76"/>
      <c r="HK67" s="76"/>
      <c r="HL67" s="76"/>
      <c r="HM67" s="76"/>
      <c r="HN67" s="76"/>
      <c r="HO67" s="76"/>
      <c r="HP67" s="76"/>
      <c r="HQ67" s="76"/>
      <c r="HR67" s="76"/>
      <c r="HS67" s="76"/>
      <c r="HT67" s="76"/>
      <c r="HU67" s="76"/>
      <c r="HV67" s="76"/>
      <c r="HW67" s="76"/>
      <c r="HX67" s="76"/>
      <c r="HY67" s="76"/>
      <c r="HZ67" s="76"/>
      <c r="IA67" s="76"/>
      <c r="IB67" s="76"/>
      <c r="IC67" s="76"/>
      <c r="ID67" s="76"/>
      <c r="IE67" s="76"/>
      <c r="IF67" s="76"/>
      <c r="IG67" s="76"/>
      <c r="IH67" s="76"/>
      <c r="II67" s="76"/>
      <c r="IJ67" s="76"/>
      <c r="IK67" s="76"/>
      <c r="IL67" s="76"/>
      <c r="IM67" s="76"/>
      <c r="IN67" s="76"/>
      <c r="IO67" s="76"/>
      <c r="IP67" s="76"/>
      <c r="IQ67" s="76"/>
      <c r="IR67" s="76"/>
      <c r="IS67" s="76"/>
      <c r="IT67" s="76"/>
      <c r="IU67" s="76"/>
    </row>
    <row r="68" spans="1:255" s="77" customFormat="1" ht="12" customHeight="1" x14ac:dyDescent="0.25">
      <c r="A68" s="73"/>
      <c r="B68" s="89" t="s">
        <v>72</v>
      </c>
      <c r="C68" s="90" t="s">
        <v>68</v>
      </c>
      <c r="D68" s="90">
        <v>0.15</v>
      </c>
      <c r="E68" s="90" t="s">
        <v>70</v>
      </c>
      <c r="F68" s="91">
        <v>450000</v>
      </c>
      <c r="G68" s="92">
        <f t="shared" si="8"/>
        <v>67500</v>
      </c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6"/>
      <c r="FL68" s="76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6"/>
      <c r="GH68" s="76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6"/>
      <c r="HD68" s="76"/>
      <c r="HE68" s="76"/>
      <c r="HF68" s="76"/>
      <c r="HG68" s="76"/>
      <c r="HH68" s="76"/>
      <c r="HI68" s="76"/>
      <c r="HJ68" s="76"/>
      <c r="HK68" s="76"/>
      <c r="HL68" s="76"/>
      <c r="HM68" s="76"/>
      <c r="HN68" s="76"/>
      <c r="HO68" s="76"/>
      <c r="HP68" s="76"/>
      <c r="HQ68" s="76"/>
      <c r="HR68" s="76"/>
      <c r="HS68" s="76"/>
      <c r="HT68" s="76"/>
      <c r="HU68" s="76"/>
      <c r="HV68" s="76"/>
      <c r="HW68" s="76"/>
      <c r="HX68" s="76"/>
      <c r="HY68" s="76"/>
      <c r="HZ68" s="76"/>
      <c r="IA68" s="76"/>
      <c r="IB68" s="76"/>
      <c r="IC68" s="76"/>
      <c r="ID68" s="76"/>
      <c r="IE68" s="76"/>
      <c r="IF68" s="76"/>
      <c r="IG68" s="76"/>
      <c r="IH68" s="76"/>
      <c r="II68" s="76"/>
      <c r="IJ68" s="76"/>
      <c r="IK68" s="76"/>
      <c r="IL68" s="76"/>
      <c r="IM68" s="76"/>
      <c r="IN68" s="76"/>
      <c r="IO68" s="76"/>
      <c r="IP68" s="76"/>
      <c r="IQ68" s="76"/>
      <c r="IR68" s="76"/>
      <c r="IS68" s="76"/>
      <c r="IT68" s="76"/>
      <c r="IU68" s="76"/>
    </row>
    <row r="69" spans="1:255" s="77" customFormat="1" ht="12" customHeight="1" x14ac:dyDescent="0.25">
      <c r="A69" s="73"/>
      <c r="B69" s="93" t="s">
        <v>28</v>
      </c>
      <c r="C69" s="90"/>
      <c r="D69" s="90"/>
      <c r="E69" s="90"/>
      <c r="F69" s="91"/>
      <c r="G69" s="92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6"/>
      <c r="EP69" s="76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6"/>
      <c r="FL69" s="76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6"/>
      <c r="GH69" s="76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6"/>
      <c r="HD69" s="76"/>
      <c r="HE69" s="76"/>
      <c r="HF69" s="76"/>
      <c r="HG69" s="76"/>
      <c r="HH69" s="76"/>
      <c r="HI69" s="76"/>
      <c r="HJ69" s="76"/>
      <c r="HK69" s="76"/>
      <c r="HL69" s="76"/>
      <c r="HM69" s="76"/>
      <c r="HN69" s="76"/>
      <c r="HO69" s="76"/>
      <c r="HP69" s="76"/>
      <c r="HQ69" s="76"/>
      <c r="HR69" s="76"/>
      <c r="HS69" s="76"/>
      <c r="HT69" s="76"/>
      <c r="HU69" s="76"/>
      <c r="HV69" s="76"/>
      <c r="HW69" s="76"/>
      <c r="HX69" s="76"/>
      <c r="HY69" s="76"/>
      <c r="HZ69" s="76"/>
      <c r="IA69" s="76"/>
      <c r="IB69" s="76"/>
      <c r="IC69" s="76"/>
      <c r="ID69" s="76"/>
      <c r="IE69" s="76"/>
      <c r="IF69" s="76"/>
      <c r="IG69" s="76"/>
      <c r="IH69" s="76"/>
      <c r="II69" s="76"/>
      <c r="IJ69" s="76"/>
      <c r="IK69" s="76"/>
      <c r="IL69" s="76"/>
      <c r="IM69" s="76"/>
      <c r="IN69" s="76"/>
      <c r="IO69" s="76"/>
      <c r="IP69" s="76"/>
      <c r="IQ69" s="76"/>
      <c r="IR69" s="76"/>
      <c r="IS69" s="76"/>
      <c r="IT69" s="76"/>
      <c r="IU69" s="76"/>
    </row>
    <row r="70" spans="1:255" s="77" customFormat="1" ht="12" customHeight="1" x14ac:dyDescent="0.25">
      <c r="A70" s="73"/>
      <c r="B70" s="89" t="s">
        <v>133</v>
      </c>
      <c r="C70" s="90" t="s">
        <v>134</v>
      </c>
      <c r="D70" s="90">
        <v>1744</v>
      </c>
      <c r="E70" s="90" t="s">
        <v>135</v>
      </c>
      <c r="F70" s="91">
        <v>140</v>
      </c>
      <c r="G70" s="92">
        <f t="shared" si="8"/>
        <v>244160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6"/>
      <c r="EP70" s="76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6"/>
      <c r="FL70" s="76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6"/>
      <c r="GH70" s="76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6"/>
      <c r="HD70" s="76"/>
      <c r="HE70" s="76"/>
      <c r="HF70" s="76"/>
      <c r="HG70" s="76"/>
      <c r="HH70" s="76"/>
      <c r="HI70" s="76"/>
      <c r="HJ70" s="76"/>
      <c r="HK70" s="76"/>
      <c r="HL70" s="76"/>
      <c r="HM70" s="76"/>
      <c r="HN70" s="76"/>
      <c r="HO70" s="76"/>
      <c r="HP70" s="76"/>
      <c r="HQ70" s="76"/>
      <c r="HR70" s="76"/>
      <c r="HS70" s="76"/>
      <c r="HT70" s="76"/>
      <c r="HU70" s="76"/>
      <c r="HV70" s="76"/>
      <c r="HW70" s="76"/>
      <c r="HX70" s="76"/>
      <c r="HY70" s="76"/>
      <c r="HZ70" s="76"/>
      <c r="IA70" s="76"/>
      <c r="IB70" s="76"/>
      <c r="IC70" s="76"/>
      <c r="ID70" s="76"/>
      <c r="IE70" s="76"/>
      <c r="IF70" s="76"/>
      <c r="IG70" s="76"/>
      <c r="IH70" s="76"/>
      <c r="II70" s="76"/>
      <c r="IJ70" s="76"/>
      <c r="IK70" s="76"/>
      <c r="IL70" s="76"/>
      <c r="IM70" s="76"/>
      <c r="IN70" s="76"/>
      <c r="IO70" s="76"/>
      <c r="IP70" s="76"/>
      <c r="IQ70" s="76"/>
      <c r="IR70" s="76"/>
      <c r="IS70" s="76"/>
      <c r="IT70" s="76"/>
      <c r="IU70" s="76"/>
    </row>
    <row r="71" spans="1:255" ht="11.25" customHeight="1" x14ac:dyDescent="0.25">
      <c r="B71" s="16" t="s">
        <v>27</v>
      </c>
      <c r="C71" s="17"/>
      <c r="D71" s="17"/>
      <c r="E71" s="17"/>
      <c r="F71" s="18"/>
      <c r="G71" s="19">
        <f>SUM(G51:G70)</f>
        <v>8257286.2000000002</v>
      </c>
    </row>
    <row r="72" spans="1:255" ht="11.25" customHeight="1" x14ac:dyDescent="0.25">
      <c r="B72" s="13"/>
      <c r="C72" s="14"/>
      <c r="D72" s="14"/>
      <c r="E72" s="20"/>
      <c r="F72" s="15"/>
      <c r="G72" s="15"/>
    </row>
    <row r="73" spans="1:255" ht="12" customHeight="1" x14ac:dyDescent="0.25">
      <c r="A73" s="5"/>
      <c r="B73" s="82" t="s">
        <v>28</v>
      </c>
      <c r="C73" s="83"/>
      <c r="D73" s="84"/>
      <c r="E73" s="84"/>
      <c r="F73" s="85"/>
      <c r="G73" s="86"/>
    </row>
    <row r="74" spans="1:255" ht="24" customHeight="1" x14ac:dyDescent="0.25">
      <c r="A74" s="5"/>
      <c r="B74" s="87" t="s">
        <v>29</v>
      </c>
      <c r="C74" s="88" t="s">
        <v>24</v>
      </c>
      <c r="D74" s="88" t="s">
        <v>25</v>
      </c>
      <c r="E74" s="87" t="s">
        <v>13</v>
      </c>
      <c r="F74" s="88" t="s">
        <v>14</v>
      </c>
      <c r="G74" s="87" t="s">
        <v>15</v>
      </c>
    </row>
    <row r="75" spans="1:255" s="77" customFormat="1" ht="12" customHeight="1" x14ac:dyDescent="0.25">
      <c r="A75" s="73"/>
      <c r="B75" s="89" t="s">
        <v>136</v>
      </c>
      <c r="C75" s="90" t="s">
        <v>137</v>
      </c>
      <c r="D75" s="90">
        <v>8300</v>
      </c>
      <c r="E75" s="90" t="s">
        <v>64</v>
      </c>
      <c r="F75" s="91">
        <v>90</v>
      </c>
      <c r="G75" s="92">
        <f t="shared" ref="G75:G76" si="9">+F75*D75</f>
        <v>747000</v>
      </c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6"/>
      <c r="EP75" s="76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6"/>
      <c r="FL75" s="76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6"/>
      <c r="GH75" s="76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6"/>
      <c r="HD75" s="76"/>
      <c r="HE75" s="76"/>
      <c r="HF75" s="76"/>
      <c r="HG75" s="76"/>
      <c r="HH75" s="76"/>
      <c r="HI75" s="76"/>
      <c r="HJ75" s="76"/>
      <c r="HK75" s="76"/>
      <c r="HL75" s="76"/>
      <c r="HM75" s="76"/>
      <c r="HN75" s="76"/>
      <c r="HO75" s="76"/>
      <c r="HP75" s="76"/>
      <c r="HQ75" s="76"/>
      <c r="HR75" s="76"/>
      <c r="HS75" s="76"/>
      <c r="HT75" s="76"/>
      <c r="HU75" s="76"/>
      <c r="HV75" s="76"/>
      <c r="HW75" s="76"/>
      <c r="HX75" s="76"/>
      <c r="HY75" s="76"/>
      <c r="HZ75" s="76"/>
      <c r="IA75" s="76"/>
      <c r="IB75" s="76"/>
      <c r="IC75" s="76"/>
      <c r="ID75" s="76"/>
      <c r="IE75" s="76"/>
      <c r="IF75" s="76"/>
      <c r="IG75" s="76"/>
      <c r="IH75" s="76"/>
      <c r="II75" s="76"/>
      <c r="IJ75" s="76"/>
      <c r="IK75" s="76"/>
      <c r="IL75" s="76"/>
      <c r="IM75" s="76"/>
      <c r="IN75" s="76"/>
      <c r="IO75" s="76"/>
      <c r="IP75" s="76"/>
      <c r="IQ75" s="76"/>
      <c r="IR75" s="76"/>
      <c r="IS75" s="76"/>
      <c r="IT75" s="76"/>
      <c r="IU75" s="76"/>
    </row>
    <row r="76" spans="1:255" s="77" customFormat="1" ht="12" customHeight="1" x14ac:dyDescent="0.25">
      <c r="A76" s="73"/>
      <c r="B76" s="89" t="s">
        <v>138</v>
      </c>
      <c r="C76" s="90" t="s">
        <v>139</v>
      </c>
      <c r="D76" s="90">
        <v>5</v>
      </c>
      <c r="E76" s="90" t="s">
        <v>64</v>
      </c>
      <c r="F76" s="91">
        <v>150000</v>
      </c>
      <c r="G76" s="92">
        <f t="shared" si="9"/>
        <v>750000</v>
      </c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6"/>
      <c r="EP76" s="76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6"/>
      <c r="FL76" s="76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6"/>
      <c r="GH76" s="76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6"/>
      <c r="HD76" s="76"/>
      <c r="HE76" s="76"/>
      <c r="HF76" s="76"/>
      <c r="HG76" s="76"/>
      <c r="HH76" s="76"/>
      <c r="HI76" s="76"/>
      <c r="HJ76" s="76"/>
      <c r="HK76" s="76"/>
      <c r="HL76" s="76"/>
      <c r="HM76" s="76"/>
      <c r="HN76" s="76"/>
      <c r="HO76" s="76"/>
      <c r="HP76" s="76"/>
      <c r="HQ76" s="76"/>
      <c r="HR76" s="76"/>
      <c r="HS76" s="76"/>
      <c r="HT76" s="76"/>
      <c r="HU76" s="76"/>
      <c r="HV76" s="76"/>
      <c r="HW76" s="76"/>
      <c r="HX76" s="76"/>
      <c r="HY76" s="76"/>
      <c r="HZ76" s="76"/>
      <c r="IA76" s="76"/>
      <c r="IB76" s="76"/>
      <c r="IC76" s="76"/>
      <c r="ID76" s="76"/>
      <c r="IE76" s="76"/>
      <c r="IF76" s="76"/>
      <c r="IG76" s="76"/>
      <c r="IH76" s="76"/>
      <c r="II76" s="76"/>
      <c r="IJ76" s="76"/>
      <c r="IK76" s="76"/>
      <c r="IL76" s="76"/>
      <c r="IM76" s="76"/>
      <c r="IN76" s="76"/>
      <c r="IO76" s="76"/>
      <c r="IP76" s="76"/>
      <c r="IQ76" s="76"/>
      <c r="IR76" s="76"/>
      <c r="IS76" s="76"/>
      <c r="IT76" s="76"/>
      <c r="IU76" s="76"/>
    </row>
    <row r="77" spans="1:255" s="77" customFormat="1" ht="12" customHeight="1" x14ac:dyDescent="0.25">
      <c r="A77" s="73"/>
      <c r="B77" s="89" t="s">
        <v>140</v>
      </c>
      <c r="C77" s="90" t="s">
        <v>141</v>
      </c>
      <c r="D77" s="90">
        <v>6</v>
      </c>
      <c r="E77" s="90" t="s">
        <v>142</v>
      </c>
      <c r="F77" s="91">
        <v>172160</v>
      </c>
      <c r="G77" s="92">
        <f t="shared" ref="G77" si="10">+F77*D77</f>
        <v>1032960</v>
      </c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6"/>
      <c r="EP77" s="76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6"/>
      <c r="FL77" s="76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6"/>
      <c r="GH77" s="76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6"/>
      <c r="HD77" s="76"/>
      <c r="HE77" s="76"/>
      <c r="HF77" s="76"/>
      <c r="HG77" s="76"/>
      <c r="HH77" s="76"/>
      <c r="HI77" s="76"/>
      <c r="HJ77" s="76"/>
      <c r="HK77" s="76"/>
      <c r="HL77" s="76"/>
      <c r="HM77" s="76"/>
      <c r="HN77" s="76"/>
      <c r="HO77" s="76"/>
      <c r="HP77" s="76"/>
      <c r="HQ77" s="76"/>
      <c r="HR77" s="76"/>
      <c r="HS77" s="76"/>
      <c r="HT77" s="76"/>
      <c r="HU77" s="76"/>
      <c r="HV77" s="76"/>
      <c r="HW77" s="76"/>
      <c r="HX77" s="76"/>
      <c r="HY77" s="76"/>
      <c r="HZ77" s="76"/>
      <c r="IA77" s="76"/>
      <c r="IB77" s="76"/>
      <c r="IC77" s="76"/>
      <c r="ID77" s="76"/>
      <c r="IE77" s="76"/>
      <c r="IF77" s="76"/>
      <c r="IG77" s="76"/>
      <c r="IH77" s="76"/>
      <c r="II77" s="76"/>
      <c r="IJ77" s="76"/>
      <c r="IK77" s="76"/>
      <c r="IL77" s="76"/>
      <c r="IM77" s="76"/>
      <c r="IN77" s="76"/>
      <c r="IO77" s="76"/>
      <c r="IP77" s="76"/>
      <c r="IQ77" s="76"/>
      <c r="IR77" s="76"/>
      <c r="IS77" s="76"/>
      <c r="IT77" s="76"/>
      <c r="IU77" s="76"/>
    </row>
    <row r="78" spans="1:255" s="77" customFormat="1" ht="12" customHeight="1" x14ac:dyDescent="0.25">
      <c r="A78" s="73"/>
      <c r="B78" s="89" t="s">
        <v>143</v>
      </c>
      <c r="C78" s="90" t="s">
        <v>144</v>
      </c>
      <c r="D78" s="90">
        <v>1000</v>
      </c>
      <c r="E78" s="90" t="s">
        <v>62</v>
      </c>
      <c r="F78" s="91">
        <v>300</v>
      </c>
      <c r="G78" s="92">
        <f t="shared" ref="G78" si="11">+F78*D78</f>
        <v>300000</v>
      </c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6"/>
      <c r="FL78" s="76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6"/>
      <c r="GH78" s="76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6"/>
      <c r="HD78" s="76"/>
      <c r="HE78" s="76"/>
      <c r="HF78" s="76"/>
      <c r="HG78" s="76"/>
      <c r="HH78" s="76"/>
      <c r="HI78" s="76"/>
      <c r="HJ78" s="76"/>
      <c r="HK78" s="76"/>
      <c r="HL78" s="76"/>
      <c r="HM78" s="76"/>
      <c r="HN78" s="76"/>
      <c r="HO78" s="76"/>
      <c r="HP78" s="76"/>
      <c r="HQ78" s="76"/>
      <c r="HR78" s="76"/>
      <c r="HS78" s="76"/>
      <c r="HT78" s="76"/>
      <c r="HU78" s="76"/>
      <c r="HV78" s="76"/>
      <c r="HW78" s="76"/>
      <c r="HX78" s="76"/>
      <c r="HY78" s="76"/>
      <c r="HZ78" s="76"/>
      <c r="IA78" s="76"/>
      <c r="IB78" s="76"/>
      <c r="IC78" s="76"/>
      <c r="ID78" s="76"/>
      <c r="IE78" s="76"/>
      <c r="IF78" s="76"/>
      <c r="IG78" s="76"/>
      <c r="IH78" s="76"/>
      <c r="II78" s="76"/>
      <c r="IJ78" s="76"/>
      <c r="IK78" s="76"/>
      <c r="IL78" s="76"/>
      <c r="IM78" s="76"/>
      <c r="IN78" s="76"/>
      <c r="IO78" s="76"/>
      <c r="IP78" s="76"/>
      <c r="IQ78" s="76"/>
      <c r="IR78" s="76"/>
      <c r="IS78" s="76"/>
      <c r="IT78" s="76"/>
      <c r="IU78" s="76"/>
    </row>
    <row r="79" spans="1:255" ht="11.25" customHeight="1" x14ac:dyDescent="0.25">
      <c r="B79" s="16" t="s">
        <v>30</v>
      </c>
      <c r="C79" s="17"/>
      <c r="D79" s="17"/>
      <c r="E79" s="17"/>
      <c r="F79" s="18"/>
      <c r="G79" s="19">
        <f>SUM(G75:G78)</f>
        <v>2829960</v>
      </c>
    </row>
    <row r="80" spans="1:255" ht="11.25" customHeight="1" x14ac:dyDescent="0.25">
      <c r="B80" s="36"/>
      <c r="C80" s="36"/>
      <c r="D80" s="36"/>
      <c r="E80" s="36"/>
      <c r="F80" s="37"/>
      <c r="G80" s="37"/>
    </row>
    <row r="81" spans="2:7" ht="11.25" customHeight="1" x14ac:dyDescent="0.25">
      <c r="B81" s="38" t="s">
        <v>31</v>
      </c>
      <c r="C81" s="39"/>
      <c r="D81" s="39"/>
      <c r="E81" s="39"/>
      <c r="F81" s="39"/>
      <c r="G81" s="40">
        <f>G34+G39+G47+G71+G79</f>
        <v>25318913.699999999</v>
      </c>
    </row>
    <row r="82" spans="2:7" ht="11.25" customHeight="1" x14ac:dyDescent="0.25">
      <c r="B82" s="41" t="s">
        <v>32</v>
      </c>
      <c r="C82" s="22"/>
      <c r="D82" s="22"/>
      <c r="E82" s="22"/>
      <c r="F82" s="22"/>
      <c r="G82" s="42">
        <f>G81*0.05</f>
        <v>1265945.6850000001</v>
      </c>
    </row>
    <row r="83" spans="2:7" ht="11.25" customHeight="1" x14ac:dyDescent="0.25">
      <c r="B83" s="43" t="s">
        <v>33</v>
      </c>
      <c r="C83" s="21"/>
      <c r="D83" s="21"/>
      <c r="E83" s="21"/>
      <c r="F83" s="21"/>
      <c r="G83" s="44">
        <f>G82+G81</f>
        <v>26584859.384999998</v>
      </c>
    </row>
    <row r="84" spans="2:7" ht="11.25" customHeight="1" x14ac:dyDescent="0.25">
      <c r="B84" s="41" t="s">
        <v>34</v>
      </c>
      <c r="C84" s="22"/>
      <c r="D84" s="22"/>
      <c r="E84" s="22"/>
      <c r="F84" s="22"/>
      <c r="G84" s="42">
        <f>G12</f>
        <v>27500000</v>
      </c>
    </row>
    <row r="85" spans="2:7" ht="11.25" customHeight="1" x14ac:dyDescent="0.25">
      <c r="B85" s="45" t="s">
        <v>35</v>
      </c>
      <c r="C85" s="46"/>
      <c r="D85" s="46"/>
      <c r="E85" s="46"/>
      <c r="F85" s="46"/>
      <c r="G85" s="47">
        <f>G84-G83</f>
        <v>915140.61500000209</v>
      </c>
    </row>
    <row r="86" spans="2:7" ht="11.25" customHeight="1" x14ac:dyDescent="0.25">
      <c r="B86" s="34" t="s">
        <v>36</v>
      </c>
      <c r="C86" s="35"/>
      <c r="D86" s="35"/>
      <c r="E86" s="35"/>
      <c r="F86" s="35"/>
      <c r="G86" s="30"/>
    </row>
    <row r="87" spans="2:7" ht="11.25" customHeight="1" thickBot="1" x14ac:dyDescent="0.3">
      <c r="B87" s="48"/>
      <c r="C87" s="35"/>
      <c r="D87" s="35"/>
      <c r="E87" s="35"/>
      <c r="F87" s="35"/>
      <c r="G87" s="30"/>
    </row>
    <row r="88" spans="2:7" ht="11.25" customHeight="1" x14ac:dyDescent="0.25">
      <c r="B88" s="94" t="s">
        <v>76</v>
      </c>
      <c r="C88" s="95"/>
      <c r="D88" s="95"/>
      <c r="E88" s="95"/>
      <c r="F88" s="96"/>
      <c r="G88" s="30"/>
    </row>
    <row r="89" spans="2:7" ht="11.25" customHeight="1" x14ac:dyDescent="0.25">
      <c r="B89" s="111" t="s">
        <v>57</v>
      </c>
      <c r="C89" s="97"/>
      <c r="D89" s="97"/>
      <c r="E89" s="97"/>
      <c r="F89" s="98"/>
      <c r="G89" s="30"/>
    </row>
    <row r="90" spans="2:7" ht="11.25" customHeight="1" x14ac:dyDescent="0.25">
      <c r="B90" s="111" t="s">
        <v>58</v>
      </c>
      <c r="C90" s="97"/>
      <c r="D90" s="97"/>
      <c r="E90" s="97"/>
      <c r="F90" s="98"/>
      <c r="G90" s="30"/>
    </row>
    <row r="91" spans="2:7" ht="11.25" customHeight="1" x14ac:dyDescent="0.25">
      <c r="B91" s="111" t="s">
        <v>59</v>
      </c>
      <c r="C91" s="97"/>
      <c r="D91" s="97"/>
      <c r="E91" s="97"/>
      <c r="F91" s="98"/>
      <c r="G91" s="30"/>
    </row>
    <row r="92" spans="2:7" ht="11.25" customHeight="1" x14ac:dyDescent="0.25">
      <c r="B92" s="111" t="s">
        <v>74</v>
      </c>
      <c r="C92" s="97"/>
      <c r="D92" s="97"/>
      <c r="E92" s="97"/>
      <c r="F92" s="98"/>
      <c r="G92" s="30"/>
    </row>
    <row r="93" spans="2:7" ht="11.25" customHeight="1" x14ac:dyDescent="0.25">
      <c r="B93" s="111" t="s">
        <v>75</v>
      </c>
      <c r="C93" s="97"/>
      <c r="D93" s="97"/>
      <c r="E93" s="97"/>
      <c r="F93" s="98"/>
      <c r="G93" s="30"/>
    </row>
    <row r="94" spans="2:7" ht="11.25" customHeight="1" thickBot="1" x14ac:dyDescent="0.3">
      <c r="B94" s="112" t="s">
        <v>145</v>
      </c>
      <c r="C94" s="99"/>
      <c r="D94" s="99"/>
      <c r="E94" s="99"/>
      <c r="F94" s="100"/>
      <c r="G94" s="30"/>
    </row>
    <row r="95" spans="2:7" ht="11.25" customHeight="1" x14ac:dyDescent="0.25">
      <c r="B95" s="58"/>
      <c r="C95" s="32"/>
      <c r="D95" s="32"/>
      <c r="E95" s="32"/>
      <c r="F95" s="32"/>
      <c r="G95" s="30"/>
    </row>
    <row r="96" spans="2:7" ht="11.25" customHeight="1" thickBot="1" x14ac:dyDescent="0.3">
      <c r="B96" s="113" t="s">
        <v>37</v>
      </c>
      <c r="C96" s="114"/>
      <c r="D96" s="57"/>
      <c r="E96" s="23"/>
      <c r="F96" s="23"/>
      <c r="G96" s="30"/>
    </row>
    <row r="97" spans="2:7" ht="11.25" customHeight="1" x14ac:dyDescent="0.25">
      <c r="B97" s="50" t="s">
        <v>29</v>
      </c>
      <c r="C97" s="24" t="s">
        <v>38</v>
      </c>
      <c r="D97" s="51" t="s">
        <v>39</v>
      </c>
      <c r="E97" s="23"/>
      <c r="F97" s="23"/>
      <c r="G97" s="30"/>
    </row>
    <row r="98" spans="2:7" ht="11.25" customHeight="1" x14ac:dyDescent="0.25">
      <c r="B98" s="52" t="s">
        <v>40</v>
      </c>
      <c r="C98" s="25">
        <f>+G34</f>
        <v>13641667.5</v>
      </c>
      <c r="D98" s="53">
        <f>(C98/C104)</f>
        <v>0.5131367182516321</v>
      </c>
      <c r="E98" s="23"/>
      <c r="F98" s="23"/>
      <c r="G98" s="30"/>
    </row>
    <row r="99" spans="2:7" ht="11.25" customHeight="1" x14ac:dyDescent="0.25">
      <c r="B99" s="52" t="s">
        <v>41</v>
      </c>
      <c r="C99" s="26">
        <v>0</v>
      </c>
      <c r="D99" s="53">
        <v>0</v>
      </c>
      <c r="E99" s="23"/>
      <c r="F99" s="23"/>
      <c r="G99" s="30"/>
    </row>
    <row r="100" spans="2:7" ht="11.25" customHeight="1" x14ac:dyDescent="0.25">
      <c r="B100" s="52" t="s">
        <v>42</v>
      </c>
      <c r="C100" s="25">
        <f>+G47</f>
        <v>590000</v>
      </c>
      <c r="D100" s="53">
        <f>(C100/C104)</f>
        <v>2.2193083343254254E-2</v>
      </c>
      <c r="E100" s="23"/>
      <c r="F100" s="23"/>
      <c r="G100" s="30"/>
    </row>
    <row r="101" spans="2:7" ht="11.25" customHeight="1" x14ac:dyDescent="0.25">
      <c r="B101" s="52" t="s">
        <v>23</v>
      </c>
      <c r="C101" s="25">
        <f>+G71</f>
        <v>8257286.2000000002</v>
      </c>
      <c r="D101" s="53">
        <f>(C101/C104)</f>
        <v>0.31060108614525972</v>
      </c>
      <c r="E101" s="23"/>
      <c r="F101" s="23"/>
      <c r="G101" s="30"/>
    </row>
    <row r="102" spans="2:7" ht="11.25" customHeight="1" x14ac:dyDescent="0.25">
      <c r="B102" s="52" t="s">
        <v>43</v>
      </c>
      <c r="C102" s="27">
        <f>+G79</f>
        <v>2829960</v>
      </c>
      <c r="D102" s="53">
        <f>(C102/C104)</f>
        <v>0.10645006464080646</v>
      </c>
      <c r="E102" s="29"/>
      <c r="F102" s="29"/>
      <c r="G102" s="30"/>
    </row>
    <row r="103" spans="2:7" ht="11.25" customHeight="1" x14ac:dyDescent="0.25">
      <c r="B103" s="52" t="s">
        <v>44</v>
      </c>
      <c r="C103" s="27">
        <f>+G82</f>
        <v>1265945.6850000001</v>
      </c>
      <c r="D103" s="53">
        <f>(C103/C104)</f>
        <v>4.7619047619047623E-2</v>
      </c>
      <c r="E103" s="29"/>
      <c r="F103" s="29"/>
      <c r="G103" s="30"/>
    </row>
    <row r="104" spans="2:7" ht="11.25" customHeight="1" thickBot="1" x14ac:dyDescent="0.3">
      <c r="B104" s="54" t="s">
        <v>45</v>
      </c>
      <c r="C104" s="55">
        <f>SUM(C98:C103)</f>
        <v>26584859.384999998</v>
      </c>
      <c r="D104" s="56">
        <f>SUM(D98:D103)</f>
        <v>1</v>
      </c>
      <c r="E104" s="29"/>
      <c r="F104" s="29"/>
      <c r="G104" s="30"/>
    </row>
    <row r="105" spans="2:7" ht="11.25" customHeight="1" x14ac:dyDescent="0.25">
      <c r="B105" s="48"/>
      <c r="C105" s="35"/>
      <c r="D105" s="35"/>
      <c r="E105" s="35"/>
      <c r="F105" s="35"/>
      <c r="G105" s="30"/>
    </row>
    <row r="106" spans="2:7" ht="11.25" customHeight="1" x14ac:dyDescent="0.25">
      <c r="B106" s="49"/>
      <c r="C106" s="35"/>
      <c r="D106" s="35"/>
      <c r="E106" s="35"/>
      <c r="F106" s="35"/>
      <c r="G106" s="30"/>
    </row>
    <row r="107" spans="2:7" ht="11.25" customHeight="1" thickBot="1" x14ac:dyDescent="0.3">
      <c r="B107" s="61"/>
      <c r="C107" s="62" t="s">
        <v>77</v>
      </c>
      <c r="D107" s="63"/>
      <c r="E107" s="64"/>
      <c r="F107" s="28"/>
      <c r="G107" s="30"/>
    </row>
    <row r="108" spans="2:7" ht="11.25" customHeight="1" x14ac:dyDescent="0.25">
      <c r="B108" s="65" t="s">
        <v>50</v>
      </c>
      <c r="C108" s="101">
        <v>50000</v>
      </c>
      <c r="D108" s="101">
        <v>55000</v>
      </c>
      <c r="E108" s="102">
        <v>60000</v>
      </c>
      <c r="F108" s="60"/>
      <c r="G108" s="31"/>
    </row>
    <row r="109" spans="2:7" ht="11.25" customHeight="1" thickBot="1" x14ac:dyDescent="0.3">
      <c r="B109" s="54" t="s">
        <v>78</v>
      </c>
      <c r="C109" s="71">
        <f>(G83/C108)</f>
        <v>531.69718769999997</v>
      </c>
      <c r="D109" s="71">
        <f>(G83/D108)</f>
        <v>483.36107972727268</v>
      </c>
      <c r="E109" s="72">
        <f>(G83/E108)</f>
        <v>443.08098974999996</v>
      </c>
      <c r="F109" s="60"/>
      <c r="G109" s="31"/>
    </row>
    <row r="110" spans="2:7" ht="11.25" customHeight="1" x14ac:dyDescent="0.25">
      <c r="B110" s="59" t="s">
        <v>46</v>
      </c>
      <c r="C110" s="32"/>
      <c r="D110" s="32"/>
      <c r="E110" s="32"/>
      <c r="F110" s="32"/>
      <c r="G110" s="32"/>
    </row>
  </sheetData>
  <mergeCells count="9">
    <mergeCell ref="B96:C9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2023-02-14T12:32:13Z</dcterms:modified>
</cp:coreProperties>
</file>