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COQIMBO\Agencia de Area Illapel\"/>
    </mc:Choice>
  </mc:AlternateContent>
  <bookViews>
    <workbookView xWindow="0" yWindow="0" windowWidth="28800" windowHeight="11475"/>
  </bookViews>
  <sheets>
    <sheet name="Frutillas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4" l="1"/>
  <c r="G35" i="14"/>
  <c r="G36" i="14"/>
  <c r="G37" i="14"/>
  <c r="G38" i="14"/>
  <c r="G33" i="14"/>
  <c r="G34" i="14"/>
  <c r="F48" i="14" l="1"/>
  <c r="F49" i="14"/>
  <c r="G44" i="14" l="1"/>
  <c r="G50" i="14"/>
  <c r="G53" i="14"/>
  <c r="G54" i="14"/>
  <c r="G57" i="14"/>
  <c r="G61" i="14"/>
  <c r="G43" i="14"/>
  <c r="G68" i="14"/>
  <c r="G67" i="14"/>
  <c r="G62" i="14"/>
  <c r="G59" i="14"/>
  <c r="G56" i="14"/>
  <c r="G55" i="14"/>
  <c r="G52" i="14"/>
  <c r="G51" i="14"/>
  <c r="G47" i="14"/>
  <c r="G46" i="14"/>
  <c r="G45" i="14"/>
  <c r="G28" i="14"/>
  <c r="G27" i="14"/>
  <c r="G26" i="14"/>
  <c r="G25" i="14"/>
  <c r="G24" i="14"/>
  <c r="G23" i="14"/>
  <c r="G22" i="14"/>
  <c r="G21" i="14"/>
  <c r="G11" i="14"/>
  <c r="G74" i="14" s="1"/>
  <c r="G29" i="14" l="1"/>
  <c r="C88" i="14" s="1"/>
  <c r="G69" i="14"/>
  <c r="C91" i="14" s="1"/>
  <c r="G39" i="14"/>
  <c r="C89" i="14" s="1"/>
  <c r="G63" i="14"/>
  <c r="C90" i="14" s="1"/>
  <c r="G71" i="14" l="1"/>
  <c r="G72" i="14" s="1"/>
  <c r="D98" i="14" l="1"/>
  <c r="E98" i="14"/>
  <c r="C92" i="14"/>
  <c r="G73" i="14"/>
  <c r="C93" i="14" l="1"/>
  <c r="D92" i="14" s="1"/>
  <c r="C98" i="14"/>
  <c r="G75" i="14"/>
  <c r="D89" i="14" l="1"/>
  <c r="D90" i="14"/>
  <c r="D91" i="14"/>
  <c r="D88" i="14"/>
  <c r="D93" i="14" l="1"/>
</calcChain>
</file>

<file path=xl/sharedStrings.xml><?xml version="1.0" encoding="utf-8"?>
<sst xmlns="http://schemas.openxmlformats.org/spreadsheetml/2006/main" count="185" uniqueCount="121">
  <si>
    <t>RUBRO o CULTIVO</t>
  </si>
  <si>
    <t>MANO DE OBRA</t>
  </si>
  <si>
    <t>Unidad</t>
  </si>
  <si>
    <t>Época</t>
  </si>
  <si>
    <t>INSUMOS</t>
  </si>
  <si>
    <t>TOTAL COSTOS DIRECTOS</t>
  </si>
  <si>
    <t>Insumos</t>
  </si>
  <si>
    <t xml:space="preserve"> Precio Unitario ($) </t>
  </si>
  <si>
    <t xml:space="preserve"> Sub Total ($) </t>
  </si>
  <si>
    <t>RESULTADO ECONOMICO</t>
  </si>
  <si>
    <t>N° Jornadas</t>
  </si>
  <si>
    <t>Labores</t>
  </si>
  <si>
    <t>Costos directos  de Producción por hectárea (Incluye IVA)</t>
  </si>
  <si>
    <t>INGRESOS ESPERADOS</t>
  </si>
  <si>
    <t>Más Imprevistos (5%)</t>
  </si>
  <si>
    <t>TOTAL COSTOS</t>
  </si>
  <si>
    <t>Subtotal Insumos</t>
  </si>
  <si>
    <t>Subtotal Costo Maquinaria</t>
  </si>
  <si>
    <t>Subtotal Jornadas Hombre</t>
  </si>
  <si>
    <t>Riegos</t>
  </si>
  <si>
    <t xml:space="preserve">Aradura </t>
  </si>
  <si>
    <t>Plantación</t>
  </si>
  <si>
    <t>Rastraje</t>
  </si>
  <si>
    <t>Cintas de riego</t>
  </si>
  <si>
    <t>Global</t>
  </si>
  <si>
    <t>Fertirriegos</t>
  </si>
  <si>
    <t>Control de malezas manual</t>
  </si>
  <si>
    <t>Acarreo de insumos e implementos de cosecha</t>
  </si>
  <si>
    <t>Melgadura, camellones y abonadura</t>
  </si>
  <si>
    <t>Acequiadura</t>
  </si>
  <si>
    <t>Aplicación de pesticidas</t>
  </si>
  <si>
    <t>Polietileno bicolor tratamiento UV</t>
  </si>
  <si>
    <t>Conectores</t>
  </si>
  <si>
    <t>Fitting</t>
  </si>
  <si>
    <t>Nitrofoska foliar PS</t>
  </si>
  <si>
    <t>Rukan mix</t>
  </si>
  <si>
    <t>Frutaliv</t>
  </si>
  <si>
    <t>Kg</t>
  </si>
  <si>
    <t>L</t>
  </si>
  <si>
    <t>RENDIMIENTO (Kg./Há.) Promedio</t>
  </si>
  <si>
    <t>Fertilizantes (Foliares y Fertiriego)</t>
  </si>
  <si>
    <t>Fitosanitarios (Foliares)</t>
  </si>
  <si>
    <t>Época (Mes)</t>
  </si>
  <si>
    <t>OTROS</t>
  </si>
  <si>
    <t>Subtotal Otros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</si>
  <si>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</si>
  <si>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</si>
  <si>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</si>
  <si>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</si>
  <si>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</si>
  <si>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</si>
  <si>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PLANTAS</t>
  </si>
  <si>
    <t>FERTILIZANTES</t>
  </si>
  <si>
    <t>INSECTICIDAS</t>
  </si>
  <si>
    <t>FUNGICIDAS</t>
  </si>
  <si>
    <t>Vertimec</t>
  </si>
  <si>
    <t>Lt.</t>
  </si>
  <si>
    <t>kg</t>
  </si>
  <si>
    <t>Temporada</t>
  </si>
  <si>
    <t>Rukam Calcio</t>
  </si>
  <si>
    <t>COMPOSICION COSTOS DE PRODUCCION</t>
  </si>
  <si>
    <t>%</t>
  </si>
  <si>
    <t>Mano de obra</t>
  </si>
  <si>
    <t>Maquinaria</t>
  </si>
  <si>
    <t>Otros</t>
  </si>
  <si>
    <t>Imprevistos</t>
  </si>
  <si>
    <t>Unidad (Kg/l/u)</t>
  </si>
  <si>
    <t>Cantidad (Kg/l/u)</t>
  </si>
  <si>
    <t>ESCENARIOS COSTO UNITARIO  ($/unidades)</t>
  </si>
  <si>
    <t>Costo unitario ($/kg) (*)</t>
  </si>
  <si>
    <t>Medio</t>
  </si>
  <si>
    <t>Coquimbo</t>
  </si>
  <si>
    <t>Illapel</t>
  </si>
  <si>
    <t>Todas la comunas del Área</t>
  </si>
  <si>
    <t>Mercado Local</t>
  </si>
  <si>
    <t>Septiembre - Marzo</t>
  </si>
  <si>
    <t>Sequia</t>
  </si>
  <si>
    <t>Diciembre-Febrero</t>
  </si>
  <si>
    <t>Noviembre-Diciembre</t>
  </si>
  <si>
    <t xml:space="preserve">Cosecha </t>
  </si>
  <si>
    <t>Motocultivador</t>
  </si>
  <si>
    <t>Instalación de Mulch</t>
  </si>
  <si>
    <t>JORNADAS MAQUINA</t>
  </si>
  <si>
    <t>Traslados Varios</t>
  </si>
  <si>
    <t>Rollos</t>
  </si>
  <si>
    <t>Unidades</t>
  </si>
  <si>
    <t>Noviembre</t>
  </si>
  <si>
    <t>Alliete</t>
  </si>
  <si>
    <t>Ultrasol Multipropósito</t>
  </si>
  <si>
    <t>Ultrasol Producción</t>
  </si>
  <si>
    <t xml:space="preserve"> 5 Lt</t>
  </si>
  <si>
    <t>Diciembre-Marzo</t>
  </si>
  <si>
    <t>Varios</t>
  </si>
  <si>
    <t xml:space="preserve">Energía </t>
  </si>
  <si>
    <t>Septiembre - Abril</t>
  </si>
  <si>
    <t>Enero-Febrero</t>
  </si>
  <si>
    <t>Variedad</t>
  </si>
  <si>
    <t>Nivel Tecnológico</t>
  </si>
  <si>
    <t>Región</t>
  </si>
  <si>
    <t>Agencia De Área</t>
  </si>
  <si>
    <t>Comuna/Localidad</t>
  </si>
  <si>
    <t>Fecha Precio Insumos</t>
  </si>
  <si>
    <t>Fecha Estimada  Precio Venta</t>
  </si>
  <si>
    <t>Precio Esperado ($/Kg.)</t>
  </si>
  <si>
    <t>Ingreso Esperado, con IVA ($)</t>
  </si>
  <si>
    <t>Destino Producción</t>
  </si>
  <si>
    <t>Fecha De Cosecha</t>
  </si>
  <si>
    <t>Contingencia</t>
  </si>
  <si>
    <t xml:space="preserve">Frutillas </t>
  </si>
  <si>
    <t xml:space="preserve">Aplicación de agroquímicos </t>
  </si>
  <si>
    <t>Ultrasol Crecimiento</t>
  </si>
  <si>
    <t>Enero-Abril</t>
  </si>
  <si>
    <t>Ácido fosfórico</t>
  </si>
  <si>
    <t>Ítem</t>
  </si>
  <si>
    <t>$/ha</t>
  </si>
  <si>
    <t>COSTO TOTAL/ha.</t>
  </si>
  <si>
    <t>Rendimiento  (kg/ha)</t>
  </si>
  <si>
    <t>(*): Este valor representa el valor mínimo de venta del producto</t>
  </si>
  <si>
    <t>Camarosa- Albión</t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</si>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</sst>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_ ;_ * \-#,##0_ ;_ 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#,##0.0"/>
    <numFmt numFmtId="168" formatCode="&quot; &quot;* #,##0&quot; &quot;;&quot; &quot;* &quot;-&quot;#,##0&quot; &quot;;&quot; &quot;* &quot;- &quot;"/>
    <numFmt numFmtId="169" formatCode="#,##0.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name val="Calibri"/>
      <family val="2"/>
    </font>
    <font>
      <b/>
      <sz val="7"/>
      <color theme="0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8"/>
      <color theme="1"/>
      <name val="Arial Narrow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0"/>
      <name val="Arial Narrow"/>
      <family val="2"/>
    </font>
    <font>
      <sz val="9"/>
      <color rgb="FF000000"/>
      <name val="Calibri"/>
      <family val="2"/>
    </font>
    <font>
      <b/>
      <sz val="9"/>
      <color theme="0"/>
      <name val="Arial Narrow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D8D8D8"/>
        <bgColor auto="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</borders>
  <cellStyleXfs count="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3" fontId="3" fillId="0" borderId="0" xfId="0" applyNumberFormat="1" applyFont="1" applyBorder="1"/>
    <xf numFmtId="0" fontId="0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Fill="1" applyBorder="1"/>
    <xf numFmtId="164" fontId="0" fillId="0" borderId="0" xfId="8" applyFont="1"/>
    <xf numFmtId="3" fontId="3" fillId="3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3" fillId="3" borderId="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/>
    <xf numFmtId="0" fontId="12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49" fontId="9" fillId="6" borderId="0" xfId="0" applyNumberFormat="1" applyFont="1" applyFill="1" applyBorder="1" applyAlignment="1">
      <alignment vertical="center"/>
    </xf>
    <xf numFmtId="0" fontId="9" fillId="6" borderId="0" xfId="0" applyFont="1" applyFill="1" applyBorder="1" applyAlignment="1"/>
    <xf numFmtId="0" fontId="0" fillId="0" borderId="0" xfId="0" applyFill="1"/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3" fontId="17" fillId="0" borderId="1" xfId="0" applyNumberFormat="1" applyFont="1" applyBorder="1"/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7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164" fontId="8" fillId="2" borderId="1" xfId="8" applyFont="1" applyFill="1" applyBorder="1" applyAlignment="1">
      <alignment vertical="center"/>
    </xf>
    <xf numFmtId="3" fontId="28" fillId="0" borderId="0" xfId="0" applyNumberFormat="1" applyFont="1" applyBorder="1"/>
    <xf numFmtId="169" fontId="28" fillId="0" borderId="0" xfId="0" applyNumberFormat="1" applyFont="1" applyBorder="1"/>
    <xf numFmtId="0" fontId="27" fillId="0" borderId="0" xfId="0" applyFont="1" applyBorder="1"/>
    <xf numFmtId="3" fontId="28" fillId="3" borderId="0" xfId="0" applyNumberFormat="1" applyFont="1" applyFill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right" vertical="center"/>
    </xf>
    <xf numFmtId="49" fontId="29" fillId="6" borderId="1" xfId="0" applyNumberFormat="1" applyFont="1" applyFill="1" applyBorder="1" applyAlignment="1">
      <alignment horizontal="right"/>
    </xf>
    <xf numFmtId="17" fontId="17" fillId="0" borderId="1" xfId="0" quotePrefix="1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right"/>
    </xf>
    <xf numFmtId="0" fontId="30" fillId="0" borderId="1" xfId="0" applyFont="1" applyBorder="1" applyAlignment="1">
      <alignment vertical="center" wrapText="1"/>
    </xf>
    <xf numFmtId="0" fontId="30" fillId="12" borderId="1" xfId="0" applyFont="1" applyFill="1" applyBorder="1" applyAlignment="1">
      <alignment vertical="center" wrapText="1"/>
    </xf>
    <xf numFmtId="49" fontId="25" fillId="11" borderId="1" xfId="0" applyNumberFormat="1" applyFont="1" applyFill="1" applyBorder="1" applyAlignment="1">
      <alignment vertical="center"/>
    </xf>
    <xf numFmtId="168" fontId="8" fillId="2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/>
    <xf numFmtId="49" fontId="25" fillId="11" borderId="1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vertical="center"/>
    </xf>
    <xf numFmtId="3" fontId="8" fillId="6" borderId="1" xfId="0" applyNumberFormat="1" applyFont="1" applyFill="1" applyBorder="1" applyAlignment="1">
      <alignment vertical="center"/>
    </xf>
    <xf numFmtId="9" fontId="9" fillId="6" borderId="1" xfId="0" applyNumberFormat="1" applyFont="1" applyFill="1" applyBorder="1" applyAlignment="1"/>
    <xf numFmtId="168" fontId="8" fillId="6" borderId="1" xfId="0" applyNumberFormat="1" applyFont="1" applyFill="1" applyBorder="1" applyAlignment="1">
      <alignment vertical="center"/>
    </xf>
    <xf numFmtId="9" fontId="8" fillId="2" borderId="1" xfId="0" applyNumberFormat="1" applyFont="1" applyFill="1" applyBorder="1" applyAlignment="1">
      <alignment vertical="center"/>
    </xf>
    <xf numFmtId="49" fontId="20" fillId="7" borderId="1" xfId="0" applyNumberFormat="1" applyFont="1" applyFill="1" applyBorder="1" applyAlignment="1">
      <alignment vertical="center"/>
    </xf>
    <xf numFmtId="0" fontId="3" fillId="5" borderId="1" xfId="0" applyFont="1" applyFill="1" applyBorder="1"/>
    <xf numFmtId="3" fontId="15" fillId="5" borderId="1" xfId="0" applyNumberFormat="1" applyFont="1" applyFill="1" applyBorder="1"/>
    <xf numFmtId="49" fontId="20" fillId="8" borderId="1" xfId="0" applyNumberFormat="1" applyFont="1" applyFill="1" applyBorder="1" applyAlignment="1">
      <alignment vertical="center"/>
    </xf>
    <xf numFmtId="0" fontId="3" fillId="4" borderId="1" xfId="0" applyFont="1" applyFill="1" applyBorder="1"/>
    <xf numFmtId="3" fontId="15" fillId="4" borderId="1" xfId="0" applyNumberFormat="1" applyFont="1" applyFill="1" applyBorder="1"/>
    <xf numFmtId="0" fontId="22" fillId="9" borderId="5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vertical="center"/>
    </xf>
    <xf numFmtId="0" fontId="22" fillId="9" borderId="5" xfId="0" applyFont="1" applyFill="1" applyBorder="1" applyAlignment="1">
      <alignment horizontal="right" vertical="center"/>
    </xf>
    <xf numFmtId="49" fontId="20" fillId="8" borderId="1" xfId="0" applyNumberFormat="1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left"/>
    </xf>
    <xf numFmtId="3" fontId="21" fillId="4" borderId="1" xfId="7" applyNumberFormat="1" applyFont="1" applyFill="1" applyBorder="1" applyAlignment="1">
      <alignment horizontal="right"/>
    </xf>
    <xf numFmtId="0" fontId="22" fillId="9" borderId="6" xfId="0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/>
    <xf numFmtId="0" fontId="17" fillId="0" borderId="1" xfId="0" applyFont="1" applyBorder="1" applyAlignment="1">
      <alignment horizontal="left" indent="2"/>
    </xf>
    <xf numFmtId="0" fontId="17" fillId="3" borderId="1" xfId="0" applyFont="1" applyFill="1" applyBorder="1"/>
    <xf numFmtId="0" fontId="17" fillId="0" borderId="1" xfId="0" applyFont="1" applyBorder="1" applyAlignment="1">
      <alignment horizontal="left" wrapText="1" indent="2"/>
    </xf>
    <xf numFmtId="0" fontId="14" fillId="0" borderId="1" xfId="0" applyFont="1" applyBorder="1" applyAlignment="1">
      <alignment wrapText="1"/>
    </xf>
    <xf numFmtId="0" fontId="21" fillId="4" borderId="1" xfId="0" applyFont="1" applyFill="1" applyBorder="1"/>
    <xf numFmtId="3" fontId="21" fillId="4" borderId="1" xfId="0" applyNumberFormat="1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9" fillId="4" borderId="1" xfId="0" applyFont="1" applyFill="1" applyBorder="1" applyAlignment="1">
      <alignment horizontal="center"/>
    </xf>
    <xf numFmtId="3" fontId="16" fillId="4" borderId="1" xfId="0" applyNumberFormat="1" applyFont="1" applyFill="1" applyBorder="1"/>
    <xf numFmtId="0" fontId="15" fillId="5" borderId="1" xfId="0" applyFont="1" applyFill="1" applyBorder="1"/>
    <xf numFmtId="3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wrapText="1"/>
    </xf>
    <xf numFmtId="0" fontId="16" fillId="0" borderId="1" xfId="0" applyFont="1" applyBorder="1" applyAlignment="1">
      <alignment horizontal="right"/>
    </xf>
    <xf numFmtId="0" fontId="18" fillId="4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9" fontId="11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9" fontId="24" fillId="10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</cellXfs>
  <cellStyles count="9">
    <cellStyle name="Millares" xfId="7" builtinId="3"/>
    <cellStyle name="Millares [0]" xfId="8" builtinId="6"/>
    <cellStyle name="Millares 2" xfId="2"/>
    <cellStyle name="Moneda 2" xfId="3"/>
    <cellStyle name="Normal" xfId="0" builtinId="0"/>
    <cellStyle name="Normal 2" xfId="1"/>
    <cellStyle name="Normal 4" xfId="4"/>
    <cellStyle name="Normal 4 2" xfId="5"/>
    <cellStyle name="Porcentaje 2" xfId="6"/>
  </cellStyles>
  <dxfs count="0"/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268433</xdr:colOff>
      <xdr:row>0</xdr:row>
      <xdr:rowOff>0</xdr:rowOff>
    </xdr:from>
    <xdr:to>
      <xdr:col>6</xdr:col>
      <xdr:colOff>345671</xdr:colOff>
      <xdr:row>6</xdr:row>
      <xdr:rowOff>82221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0"/>
          <a:ext cx="5904806" cy="122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zoomScale="110" zoomScaleNormal="110" workbookViewId="0">
      <selection activeCell="K13" sqref="K13"/>
    </sheetView>
  </sheetViews>
  <sheetFormatPr baseColWidth="10" defaultColWidth="11.42578125" defaultRowHeight="15" x14ac:dyDescent="0.25"/>
  <cols>
    <col min="1" max="1" width="3.140625" style="1" customWidth="1"/>
    <col min="2" max="2" width="29.85546875" style="1" customWidth="1"/>
    <col min="3" max="3" width="17.28515625" style="1" customWidth="1"/>
    <col min="4" max="4" width="11.42578125" style="1"/>
    <col min="5" max="5" width="14.140625" style="1" customWidth="1"/>
    <col min="6" max="6" width="14.7109375" style="1" customWidth="1"/>
    <col min="7" max="7" width="12" style="1" customWidth="1"/>
    <col min="8" max="8" width="10" style="1" customWidth="1"/>
    <col min="9" max="9" width="13.140625" style="1" bestFit="1" customWidth="1"/>
    <col min="10" max="16384" width="11.42578125" style="1"/>
  </cols>
  <sheetData>
    <row r="1" spans="2:8" x14ac:dyDescent="0.25">
      <c r="B1" s="6"/>
      <c r="C1" s="6"/>
    </row>
    <row r="2" spans="2:8" x14ac:dyDescent="0.25">
      <c r="B2" s="6"/>
      <c r="C2" s="6"/>
    </row>
    <row r="3" spans="2:8" x14ac:dyDescent="0.25">
      <c r="B3" s="6"/>
      <c r="C3" s="6"/>
    </row>
    <row r="4" spans="2:8" x14ac:dyDescent="0.25">
      <c r="B4" s="6"/>
      <c r="C4" s="6"/>
    </row>
    <row r="5" spans="2:8" x14ac:dyDescent="0.25">
      <c r="B5" s="6"/>
      <c r="C5" s="6"/>
    </row>
    <row r="6" spans="2:8" x14ac:dyDescent="0.25">
      <c r="B6" s="6"/>
      <c r="C6" s="6"/>
    </row>
    <row r="7" spans="2:8" x14ac:dyDescent="0.25">
      <c r="C7" s="10"/>
      <c r="D7" s="10"/>
    </row>
    <row r="8" spans="2:8" ht="14.45" customHeight="1" x14ac:dyDescent="0.25">
      <c r="B8" s="101" t="s">
        <v>0</v>
      </c>
      <c r="C8" s="102" t="s">
        <v>108</v>
      </c>
      <c r="D8" s="4"/>
      <c r="E8" s="109" t="s">
        <v>39</v>
      </c>
      <c r="F8" s="109"/>
      <c r="G8" s="96">
        <v>42000</v>
      </c>
      <c r="H8" s="19"/>
    </row>
    <row r="9" spans="2:8" x14ac:dyDescent="0.25">
      <c r="B9" s="53" t="s">
        <v>96</v>
      </c>
      <c r="C9" s="52" t="s">
        <v>118</v>
      </c>
      <c r="D9" s="4"/>
      <c r="E9" s="110" t="s">
        <v>102</v>
      </c>
      <c r="F9" s="110"/>
      <c r="G9" s="97" t="s">
        <v>75</v>
      </c>
      <c r="H9" s="20"/>
    </row>
    <row r="10" spans="2:8" x14ac:dyDescent="0.25">
      <c r="B10" s="54" t="s">
        <v>97</v>
      </c>
      <c r="C10" s="49" t="s">
        <v>70</v>
      </c>
      <c r="D10" s="4"/>
      <c r="E10" s="110" t="s">
        <v>103</v>
      </c>
      <c r="F10" s="110"/>
      <c r="G10" s="96">
        <v>700</v>
      </c>
      <c r="H10" s="11"/>
    </row>
    <row r="11" spans="2:8" x14ac:dyDescent="0.25">
      <c r="B11" s="54" t="s">
        <v>98</v>
      </c>
      <c r="C11" s="49" t="s">
        <v>71</v>
      </c>
      <c r="D11" s="4"/>
      <c r="E11" s="98" t="s">
        <v>104</v>
      </c>
      <c r="F11" s="98"/>
      <c r="G11" s="96">
        <f>+G10*G8</f>
        <v>29400000</v>
      </c>
      <c r="H11" s="21"/>
    </row>
    <row r="12" spans="2:8" x14ac:dyDescent="0.25">
      <c r="B12" s="54" t="s">
        <v>99</v>
      </c>
      <c r="C12" s="49" t="s">
        <v>72</v>
      </c>
      <c r="D12" s="16"/>
      <c r="E12" s="110" t="s">
        <v>105</v>
      </c>
      <c r="F12" s="110"/>
      <c r="G12" s="99" t="s">
        <v>74</v>
      </c>
      <c r="H12" s="22"/>
    </row>
    <row r="13" spans="2:8" x14ac:dyDescent="0.25">
      <c r="B13" s="54" t="s">
        <v>100</v>
      </c>
      <c r="C13" s="50" t="s">
        <v>73</v>
      </c>
      <c r="D13" s="16"/>
      <c r="E13" s="110" t="s">
        <v>106</v>
      </c>
      <c r="F13" s="110"/>
      <c r="G13" s="97" t="s">
        <v>94</v>
      </c>
      <c r="H13" s="20"/>
    </row>
    <row r="14" spans="2:8" x14ac:dyDescent="0.25">
      <c r="B14" s="54" t="s">
        <v>101</v>
      </c>
      <c r="C14" s="51">
        <v>44994</v>
      </c>
      <c r="D14" s="4"/>
      <c r="E14" s="111" t="s">
        <v>107</v>
      </c>
      <c r="F14" s="111"/>
      <c r="G14" s="100" t="s">
        <v>76</v>
      </c>
      <c r="H14" s="23"/>
    </row>
    <row r="15" spans="2:8" x14ac:dyDescent="0.25">
      <c r="B15" s="13"/>
      <c r="C15" s="4"/>
      <c r="D15" s="4"/>
      <c r="E15" s="14"/>
      <c r="F15" s="14"/>
      <c r="G15" s="15"/>
    </row>
    <row r="16" spans="2:8" x14ac:dyDescent="0.25">
      <c r="B16" s="103" t="s">
        <v>12</v>
      </c>
      <c r="C16" s="103"/>
      <c r="D16" s="103"/>
      <c r="E16" s="103"/>
      <c r="F16" s="103"/>
      <c r="G16" s="103"/>
    </row>
    <row r="17" spans="2:7" x14ac:dyDescent="0.25">
      <c r="C17" s="7"/>
      <c r="D17" s="8"/>
      <c r="E17" s="9"/>
      <c r="F17" s="10"/>
    </row>
    <row r="18" spans="2:7" x14ac:dyDescent="0.25">
      <c r="B18" s="95" t="s">
        <v>1</v>
      </c>
      <c r="C18" s="2"/>
      <c r="D18" s="2"/>
      <c r="E18" s="2"/>
      <c r="F18" s="2"/>
      <c r="G18" s="2"/>
    </row>
    <row r="19" spans="2:7" x14ac:dyDescent="0.25">
      <c r="B19" s="89" t="s">
        <v>11</v>
      </c>
      <c r="C19" s="89" t="s">
        <v>2</v>
      </c>
      <c r="D19" s="89" t="s">
        <v>10</v>
      </c>
      <c r="E19" s="89" t="s">
        <v>3</v>
      </c>
      <c r="F19" s="89" t="s">
        <v>7</v>
      </c>
      <c r="G19" s="89" t="s">
        <v>8</v>
      </c>
    </row>
    <row r="20" spans="2:7" x14ac:dyDescent="0.25">
      <c r="B20" s="76" t="s">
        <v>21</v>
      </c>
      <c r="C20" s="32" t="s">
        <v>119</v>
      </c>
      <c r="D20" s="32">
        <v>20</v>
      </c>
      <c r="E20" s="33" t="s">
        <v>77</v>
      </c>
      <c r="F20" s="34">
        <v>30000</v>
      </c>
      <c r="G20" s="34">
        <f t="shared" ref="G20:G28" si="0">+F20*D20</f>
        <v>600000</v>
      </c>
    </row>
    <row r="21" spans="2:7" x14ac:dyDescent="0.25">
      <c r="B21" s="76" t="s">
        <v>25</v>
      </c>
      <c r="C21" s="32" t="s">
        <v>119</v>
      </c>
      <c r="D21" s="32">
        <v>15</v>
      </c>
      <c r="E21" s="41" t="s">
        <v>58</v>
      </c>
      <c r="F21" s="34">
        <v>25000</v>
      </c>
      <c r="G21" s="34">
        <f t="shared" si="0"/>
        <v>375000</v>
      </c>
    </row>
    <row r="22" spans="2:7" x14ac:dyDescent="0.25">
      <c r="B22" s="76" t="s">
        <v>26</v>
      </c>
      <c r="C22" s="32" t="s">
        <v>119</v>
      </c>
      <c r="D22" s="32">
        <v>10</v>
      </c>
      <c r="E22" s="41" t="s">
        <v>58</v>
      </c>
      <c r="F22" s="34">
        <v>30000</v>
      </c>
      <c r="G22" s="34">
        <f t="shared" si="0"/>
        <v>300000</v>
      </c>
    </row>
    <row r="23" spans="2:7" x14ac:dyDescent="0.25">
      <c r="B23" s="76" t="s">
        <v>80</v>
      </c>
      <c r="C23" s="32" t="s">
        <v>119</v>
      </c>
      <c r="D23" s="32">
        <v>4</v>
      </c>
      <c r="E23" s="33" t="s">
        <v>77</v>
      </c>
      <c r="F23" s="34">
        <v>30000</v>
      </c>
      <c r="G23" s="34">
        <f t="shared" si="0"/>
        <v>120000</v>
      </c>
    </row>
    <row r="24" spans="2:7" x14ac:dyDescent="0.25">
      <c r="B24" s="76" t="s">
        <v>27</v>
      </c>
      <c r="C24" s="32" t="s">
        <v>119</v>
      </c>
      <c r="D24" s="32">
        <v>10</v>
      </c>
      <c r="E24" s="41" t="s">
        <v>58</v>
      </c>
      <c r="F24" s="34">
        <v>30000</v>
      </c>
      <c r="G24" s="34">
        <f t="shared" si="0"/>
        <v>300000</v>
      </c>
    </row>
    <row r="25" spans="2:7" x14ac:dyDescent="0.25">
      <c r="B25" s="76" t="s">
        <v>109</v>
      </c>
      <c r="C25" s="32" t="s">
        <v>119</v>
      </c>
      <c r="D25" s="32">
        <v>12</v>
      </c>
      <c r="E25" s="41" t="s">
        <v>58</v>
      </c>
      <c r="F25" s="34">
        <v>30000</v>
      </c>
      <c r="G25" s="34">
        <f t="shared" si="0"/>
        <v>360000</v>
      </c>
    </row>
    <row r="26" spans="2:7" x14ac:dyDescent="0.25">
      <c r="B26" s="76" t="s">
        <v>81</v>
      </c>
      <c r="C26" s="32" t="s">
        <v>119</v>
      </c>
      <c r="D26" s="32">
        <v>9</v>
      </c>
      <c r="E26" s="33" t="s">
        <v>78</v>
      </c>
      <c r="F26" s="34">
        <v>35000</v>
      </c>
      <c r="G26" s="34">
        <f t="shared" si="0"/>
        <v>315000</v>
      </c>
    </row>
    <row r="27" spans="2:7" x14ac:dyDescent="0.25">
      <c r="B27" s="76" t="s">
        <v>19</v>
      </c>
      <c r="C27" s="32" t="s">
        <v>119</v>
      </c>
      <c r="D27" s="32">
        <v>5</v>
      </c>
      <c r="E27" s="41" t="s">
        <v>58</v>
      </c>
      <c r="F27" s="34">
        <v>25000</v>
      </c>
      <c r="G27" s="34">
        <f t="shared" si="0"/>
        <v>125000</v>
      </c>
    </row>
    <row r="28" spans="2:7" x14ac:dyDescent="0.25">
      <c r="B28" s="76" t="s">
        <v>79</v>
      </c>
      <c r="C28" s="32" t="s">
        <v>119</v>
      </c>
      <c r="D28" s="37">
        <v>8000</v>
      </c>
      <c r="E28" s="35" t="s">
        <v>94</v>
      </c>
      <c r="F28" s="34">
        <v>850</v>
      </c>
      <c r="G28" s="34">
        <f t="shared" si="0"/>
        <v>6800000</v>
      </c>
    </row>
    <row r="29" spans="2:7" x14ac:dyDescent="0.25">
      <c r="B29" s="87" t="s">
        <v>18</v>
      </c>
      <c r="C29" s="92"/>
      <c r="D29" s="93"/>
      <c r="E29" s="92"/>
      <c r="F29" s="94"/>
      <c r="G29" s="88">
        <f>SUM(G20:G28)</f>
        <v>9295000</v>
      </c>
    </row>
    <row r="30" spans="2:7" x14ac:dyDescent="0.25">
      <c r="B30" s="5"/>
    </row>
    <row r="31" spans="2:7" x14ac:dyDescent="0.25">
      <c r="B31" s="65" t="s">
        <v>82</v>
      </c>
      <c r="C31" s="4"/>
      <c r="D31" s="4"/>
      <c r="E31" s="4"/>
      <c r="F31" s="4"/>
      <c r="G31" s="4"/>
    </row>
    <row r="32" spans="2:7" x14ac:dyDescent="0.25">
      <c r="B32" s="74" t="s">
        <v>11</v>
      </c>
      <c r="C32" s="75" t="s">
        <v>2</v>
      </c>
      <c r="D32" s="75" t="s">
        <v>10</v>
      </c>
      <c r="E32" s="89" t="s">
        <v>3</v>
      </c>
      <c r="F32" s="75" t="s">
        <v>7</v>
      </c>
      <c r="G32" s="74" t="s">
        <v>8</v>
      </c>
    </row>
    <row r="33" spans="1:10" x14ac:dyDescent="0.25">
      <c r="B33" s="76" t="s">
        <v>20</v>
      </c>
      <c r="C33" s="32" t="s">
        <v>120</v>
      </c>
      <c r="D33" s="36">
        <v>0.5</v>
      </c>
      <c r="E33" s="33" t="s">
        <v>77</v>
      </c>
      <c r="F33" s="34">
        <v>200000</v>
      </c>
      <c r="G33" s="34">
        <f>+F33*D33</f>
        <v>100000</v>
      </c>
    </row>
    <row r="34" spans="1:10" x14ac:dyDescent="0.25">
      <c r="B34" s="76" t="s">
        <v>22</v>
      </c>
      <c r="C34" s="32" t="s">
        <v>120</v>
      </c>
      <c r="D34" s="36">
        <v>0.25</v>
      </c>
      <c r="E34" s="33" t="s">
        <v>77</v>
      </c>
      <c r="F34" s="34">
        <v>200000</v>
      </c>
      <c r="G34" s="34">
        <f t="shared" ref="G34:G38" si="1">+F34*D34</f>
        <v>50000</v>
      </c>
    </row>
    <row r="35" spans="1:10" x14ac:dyDescent="0.25">
      <c r="B35" s="76" t="s">
        <v>28</v>
      </c>
      <c r="C35" s="32" t="s">
        <v>120</v>
      </c>
      <c r="D35" s="36">
        <v>0.5</v>
      </c>
      <c r="E35" s="33" t="s">
        <v>77</v>
      </c>
      <c r="F35" s="34">
        <v>200000</v>
      </c>
      <c r="G35" s="34">
        <f t="shared" si="1"/>
        <v>100000</v>
      </c>
    </row>
    <row r="36" spans="1:10" x14ac:dyDescent="0.25">
      <c r="B36" s="76" t="s">
        <v>29</v>
      </c>
      <c r="C36" s="32" t="s">
        <v>120</v>
      </c>
      <c r="D36" s="36">
        <v>0.125</v>
      </c>
      <c r="E36" s="33" t="s">
        <v>77</v>
      </c>
      <c r="F36" s="34">
        <v>200000</v>
      </c>
      <c r="G36" s="34">
        <f t="shared" si="1"/>
        <v>25000</v>
      </c>
    </row>
    <row r="37" spans="1:10" x14ac:dyDescent="0.25">
      <c r="B37" s="76" t="s">
        <v>30</v>
      </c>
      <c r="C37" s="32" t="s">
        <v>120</v>
      </c>
      <c r="D37" s="36">
        <v>0.5</v>
      </c>
      <c r="E37" s="41" t="s">
        <v>58</v>
      </c>
      <c r="F37" s="34">
        <v>200000</v>
      </c>
      <c r="G37" s="34">
        <f t="shared" si="1"/>
        <v>100000</v>
      </c>
    </row>
    <row r="38" spans="1:10" x14ac:dyDescent="0.25">
      <c r="B38" s="76" t="s">
        <v>83</v>
      </c>
      <c r="C38" s="32" t="s">
        <v>120</v>
      </c>
      <c r="D38" s="36">
        <v>0.5</v>
      </c>
      <c r="E38" s="41" t="s">
        <v>58</v>
      </c>
      <c r="F38" s="34">
        <v>200000</v>
      </c>
      <c r="G38" s="34">
        <f t="shared" si="1"/>
        <v>100000</v>
      </c>
    </row>
    <row r="39" spans="1:10" x14ac:dyDescent="0.25">
      <c r="B39" s="87" t="s">
        <v>17</v>
      </c>
      <c r="C39" s="87"/>
      <c r="D39" s="90"/>
      <c r="E39" s="91"/>
      <c r="F39" s="88"/>
      <c r="G39" s="88">
        <f>SUM(G33:G38)</f>
        <v>475000</v>
      </c>
    </row>
    <row r="40" spans="1:10" x14ac:dyDescent="0.25">
      <c r="A40" s="2"/>
      <c r="B40" s="4"/>
      <c r="C40" s="4"/>
      <c r="D40" s="4"/>
      <c r="E40" s="4"/>
      <c r="F40" s="4"/>
      <c r="G40" s="4"/>
    </row>
    <row r="41" spans="1:10" x14ac:dyDescent="0.25">
      <c r="B41" s="65" t="s">
        <v>4</v>
      </c>
      <c r="C41" s="80"/>
      <c r="D41" s="71"/>
      <c r="E41" s="71"/>
      <c r="F41" s="72"/>
      <c r="G41" s="73"/>
    </row>
    <row r="42" spans="1:10" ht="24" x14ac:dyDescent="0.25">
      <c r="B42" s="75" t="s">
        <v>6</v>
      </c>
      <c r="C42" s="75" t="s">
        <v>66</v>
      </c>
      <c r="D42" s="75" t="s">
        <v>67</v>
      </c>
      <c r="E42" s="75" t="s">
        <v>42</v>
      </c>
      <c r="F42" s="75" t="s">
        <v>7</v>
      </c>
      <c r="G42" s="81" t="s">
        <v>8</v>
      </c>
    </row>
    <row r="43" spans="1:10" x14ac:dyDescent="0.25">
      <c r="B43" s="82" t="s">
        <v>51</v>
      </c>
      <c r="C43" s="32" t="s">
        <v>2</v>
      </c>
      <c r="D43" s="37">
        <v>50000</v>
      </c>
      <c r="E43" s="33" t="s">
        <v>86</v>
      </c>
      <c r="F43" s="34">
        <v>102</v>
      </c>
      <c r="G43" s="34">
        <f>+F43*D43</f>
        <v>5100000</v>
      </c>
      <c r="H43" s="31"/>
      <c r="I43" s="44">
        <v>95</v>
      </c>
      <c r="J43" s="45">
        <v>1.0449999999999999</v>
      </c>
    </row>
    <row r="44" spans="1:10" x14ac:dyDescent="0.25">
      <c r="B44" s="83" t="s">
        <v>31</v>
      </c>
      <c r="C44" s="32" t="s">
        <v>84</v>
      </c>
      <c r="D44" s="37">
        <v>12</v>
      </c>
      <c r="E44" s="33" t="s">
        <v>77</v>
      </c>
      <c r="F44" s="34">
        <v>52000</v>
      </c>
      <c r="G44" s="34">
        <f>+F44*D44</f>
        <v>624000</v>
      </c>
      <c r="I44" s="44">
        <v>48000</v>
      </c>
      <c r="J44" s="46"/>
    </row>
    <row r="45" spans="1:10" x14ac:dyDescent="0.25">
      <c r="B45" s="83" t="s">
        <v>23</v>
      </c>
      <c r="C45" s="32" t="s">
        <v>84</v>
      </c>
      <c r="D45" s="37">
        <v>3</v>
      </c>
      <c r="E45" s="33" t="s">
        <v>77</v>
      </c>
      <c r="F45" s="34">
        <v>186000</v>
      </c>
      <c r="G45" s="34">
        <f t="shared" ref="G45:G47" si="2">+F45*D45</f>
        <v>558000</v>
      </c>
      <c r="I45" s="44">
        <v>170</v>
      </c>
      <c r="J45" s="46"/>
    </row>
    <row r="46" spans="1:10" x14ac:dyDescent="0.25">
      <c r="B46" s="83" t="s">
        <v>32</v>
      </c>
      <c r="C46" s="32" t="s">
        <v>2</v>
      </c>
      <c r="D46" s="37">
        <v>150</v>
      </c>
      <c r="E46" s="32" t="s">
        <v>95</v>
      </c>
      <c r="F46" s="34">
        <v>400</v>
      </c>
      <c r="G46" s="34">
        <f t="shared" si="2"/>
        <v>60000</v>
      </c>
      <c r="I46" s="44">
        <v>375</v>
      </c>
      <c r="J46" s="46"/>
    </row>
    <row r="47" spans="1:10" x14ac:dyDescent="0.25">
      <c r="B47" s="83" t="s">
        <v>33</v>
      </c>
      <c r="C47" s="32" t="s">
        <v>85</v>
      </c>
      <c r="D47" s="37">
        <v>1</v>
      </c>
      <c r="E47" s="32" t="s">
        <v>95</v>
      </c>
      <c r="F47" s="34">
        <v>120000</v>
      </c>
      <c r="G47" s="34">
        <f t="shared" si="2"/>
        <v>120000</v>
      </c>
      <c r="I47" s="44">
        <v>74000</v>
      </c>
      <c r="J47" s="46"/>
    </row>
    <row r="48" spans="1:10" x14ac:dyDescent="0.25">
      <c r="B48" s="82" t="s">
        <v>52</v>
      </c>
      <c r="C48" s="32"/>
      <c r="D48" s="37"/>
      <c r="E48" s="32"/>
      <c r="F48" s="34">
        <f t="shared" ref="F48:F49" si="3">I48*$J$43</f>
        <v>0</v>
      </c>
      <c r="G48" s="34"/>
      <c r="I48" s="44"/>
      <c r="J48" s="46"/>
    </row>
    <row r="49" spans="2:10" x14ac:dyDescent="0.25">
      <c r="B49" s="84" t="s">
        <v>40</v>
      </c>
      <c r="C49" s="33"/>
      <c r="D49" s="38"/>
      <c r="E49" s="33"/>
      <c r="F49" s="34">
        <f t="shared" si="3"/>
        <v>0</v>
      </c>
      <c r="G49" s="34"/>
      <c r="I49" s="47"/>
      <c r="J49" s="46"/>
    </row>
    <row r="50" spans="2:10" x14ac:dyDescent="0.25">
      <c r="B50" s="85" t="s">
        <v>110</v>
      </c>
      <c r="C50" s="32" t="s">
        <v>37</v>
      </c>
      <c r="D50" s="32">
        <v>3</v>
      </c>
      <c r="E50" s="33" t="s">
        <v>91</v>
      </c>
      <c r="F50" s="34">
        <v>45899</v>
      </c>
      <c r="G50" s="34">
        <f>+F50*D50</f>
        <v>137697</v>
      </c>
      <c r="I50" s="44">
        <v>1785</v>
      </c>
      <c r="J50" s="46"/>
    </row>
    <row r="51" spans="2:10" x14ac:dyDescent="0.25">
      <c r="B51" s="85" t="s">
        <v>88</v>
      </c>
      <c r="C51" s="32" t="s">
        <v>37</v>
      </c>
      <c r="D51" s="32">
        <v>2</v>
      </c>
      <c r="E51" s="41" t="s">
        <v>58</v>
      </c>
      <c r="F51" s="34">
        <v>45899</v>
      </c>
      <c r="G51" s="34">
        <f t="shared" ref="G51:G57" si="4">+F51*D51</f>
        <v>91798</v>
      </c>
      <c r="I51" s="44">
        <v>610</v>
      </c>
      <c r="J51" s="46"/>
    </row>
    <row r="52" spans="2:10" x14ac:dyDescent="0.25">
      <c r="B52" s="85" t="s">
        <v>89</v>
      </c>
      <c r="C52" s="32" t="s">
        <v>37</v>
      </c>
      <c r="D52" s="32">
        <v>18</v>
      </c>
      <c r="E52" s="41" t="s">
        <v>58</v>
      </c>
      <c r="F52" s="34">
        <v>45899</v>
      </c>
      <c r="G52" s="34">
        <f t="shared" si="4"/>
        <v>826182</v>
      </c>
      <c r="I52" s="44">
        <v>1580</v>
      </c>
      <c r="J52" s="46"/>
    </row>
    <row r="53" spans="2:10" x14ac:dyDescent="0.25">
      <c r="B53" s="85" t="s">
        <v>34</v>
      </c>
      <c r="C53" s="32" t="s">
        <v>38</v>
      </c>
      <c r="D53" s="32">
        <v>5</v>
      </c>
      <c r="E53" s="32" t="s">
        <v>111</v>
      </c>
      <c r="F53" s="34">
        <v>5600</v>
      </c>
      <c r="G53" s="34">
        <f t="shared" si="4"/>
        <v>28000</v>
      </c>
      <c r="I53" s="44">
        <v>3325</v>
      </c>
      <c r="J53" s="46"/>
    </row>
    <row r="54" spans="2:10" x14ac:dyDescent="0.25">
      <c r="B54" s="85" t="s">
        <v>35</v>
      </c>
      <c r="C54" s="32" t="s">
        <v>38</v>
      </c>
      <c r="D54" s="32">
        <v>5</v>
      </c>
      <c r="E54" s="41" t="s">
        <v>58</v>
      </c>
      <c r="F54" s="34">
        <v>35600</v>
      </c>
      <c r="G54" s="34">
        <f t="shared" si="4"/>
        <v>178000</v>
      </c>
      <c r="I54" s="44">
        <v>10180</v>
      </c>
      <c r="J54" s="46"/>
    </row>
    <row r="55" spans="2:10" x14ac:dyDescent="0.25">
      <c r="B55" s="85" t="s">
        <v>36</v>
      </c>
      <c r="C55" s="32" t="s">
        <v>38</v>
      </c>
      <c r="D55" s="32">
        <v>5</v>
      </c>
      <c r="E55" s="41" t="s">
        <v>58</v>
      </c>
      <c r="F55" s="34">
        <v>12800</v>
      </c>
      <c r="G55" s="34">
        <f t="shared" si="4"/>
        <v>64000</v>
      </c>
      <c r="I55" s="44">
        <v>11135</v>
      </c>
      <c r="J55" s="46"/>
    </row>
    <row r="56" spans="2:10" x14ac:dyDescent="0.25">
      <c r="B56" s="85" t="s">
        <v>59</v>
      </c>
      <c r="C56" s="32" t="s">
        <v>90</v>
      </c>
      <c r="D56" s="32">
        <v>1</v>
      </c>
      <c r="E56" s="41" t="s">
        <v>58</v>
      </c>
      <c r="F56" s="34">
        <v>29900</v>
      </c>
      <c r="G56" s="34">
        <f t="shared" si="4"/>
        <v>29900</v>
      </c>
      <c r="I56" s="44">
        <v>10550</v>
      </c>
      <c r="J56" s="46"/>
    </row>
    <row r="57" spans="2:10" x14ac:dyDescent="0.25">
      <c r="B57" s="85" t="s">
        <v>112</v>
      </c>
      <c r="C57" s="32" t="s">
        <v>38</v>
      </c>
      <c r="D57" s="32">
        <v>2</v>
      </c>
      <c r="E57" s="41" t="s">
        <v>58</v>
      </c>
      <c r="F57" s="34">
        <v>69899</v>
      </c>
      <c r="G57" s="34">
        <f t="shared" si="4"/>
        <v>139798</v>
      </c>
      <c r="I57" s="44">
        <v>1090</v>
      </c>
      <c r="J57" s="46"/>
    </row>
    <row r="58" spans="2:10" x14ac:dyDescent="0.25">
      <c r="B58" s="86" t="s">
        <v>53</v>
      </c>
      <c r="C58" s="32"/>
      <c r="D58" s="32"/>
      <c r="E58" s="39"/>
      <c r="F58" s="34"/>
      <c r="G58" s="34"/>
      <c r="I58" s="44"/>
      <c r="J58" s="46"/>
    </row>
    <row r="59" spans="2:10" x14ac:dyDescent="0.25">
      <c r="B59" s="85" t="s">
        <v>55</v>
      </c>
      <c r="C59" s="32" t="s">
        <v>56</v>
      </c>
      <c r="D59" s="32">
        <v>1</v>
      </c>
      <c r="E59" s="41" t="s">
        <v>58</v>
      </c>
      <c r="F59" s="34">
        <v>31900</v>
      </c>
      <c r="G59" s="34">
        <f>+F59*D59</f>
        <v>31900</v>
      </c>
      <c r="I59" s="44">
        <v>28950</v>
      </c>
      <c r="J59" s="46"/>
    </row>
    <row r="60" spans="2:10" x14ac:dyDescent="0.25">
      <c r="B60" s="86" t="s">
        <v>54</v>
      </c>
      <c r="C60" s="32"/>
      <c r="D60" s="32"/>
      <c r="E60" s="39"/>
      <c r="F60" s="34"/>
      <c r="G60" s="34"/>
      <c r="I60" s="44"/>
      <c r="J60" s="46"/>
    </row>
    <row r="61" spans="2:10" x14ac:dyDescent="0.25">
      <c r="B61" s="48" t="s">
        <v>87</v>
      </c>
      <c r="C61" s="32" t="s">
        <v>57</v>
      </c>
      <c r="D61" s="32">
        <v>2</v>
      </c>
      <c r="E61" s="41" t="s">
        <v>58</v>
      </c>
      <c r="F61" s="34">
        <v>58853</v>
      </c>
      <c r="G61" s="34">
        <f>+F61*D61</f>
        <v>117706</v>
      </c>
      <c r="I61" s="44">
        <v>188670</v>
      </c>
      <c r="J61" s="46"/>
    </row>
    <row r="62" spans="2:10" x14ac:dyDescent="0.25">
      <c r="B62" s="84" t="s">
        <v>41</v>
      </c>
      <c r="C62" s="33" t="s">
        <v>24</v>
      </c>
      <c r="D62" s="38">
        <v>1</v>
      </c>
      <c r="E62" s="41" t="s">
        <v>58</v>
      </c>
      <c r="F62" s="34">
        <v>180000</v>
      </c>
      <c r="G62" s="34">
        <f>+D62*F62</f>
        <v>180000</v>
      </c>
      <c r="I62" s="47">
        <v>309250</v>
      </c>
      <c r="J62" s="46"/>
    </row>
    <row r="63" spans="2:10" x14ac:dyDescent="0.25">
      <c r="B63" s="87" t="s">
        <v>16</v>
      </c>
      <c r="C63" s="87"/>
      <c r="D63" s="88"/>
      <c r="E63" s="87"/>
      <c r="F63" s="88"/>
      <c r="G63" s="88">
        <f>SUM(G43:G62)</f>
        <v>8286981</v>
      </c>
    </row>
    <row r="64" spans="2:10" x14ac:dyDescent="0.25">
      <c r="B64" s="5"/>
      <c r="C64" s="4"/>
      <c r="D64" s="11"/>
      <c r="E64" s="4"/>
      <c r="F64" s="11"/>
      <c r="G64" s="17"/>
    </row>
    <row r="65" spans="1:7" x14ac:dyDescent="0.25">
      <c r="B65" s="65" t="s">
        <v>43</v>
      </c>
      <c r="C65" s="80"/>
      <c r="D65" s="71"/>
      <c r="E65" s="71"/>
      <c r="F65" s="72"/>
      <c r="G65" s="73"/>
    </row>
    <row r="66" spans="1:7" ht="24" x14ac:dyDescent="0.25">
      <c r="B66" s="74" t="s">
        <v>113</v>
      </c>
      <c r="C66" s="75" t="s">
        <v>66</v>
      </c>
      <c r="D66" s="75" t="s">
        <v>67</v>
      </c>
      <c r="E66" s="74" t="s">
        <v>42</v>
      </c>
      <c r="F66" s="75" t="s">
        <v>7</v>
      </c>
      <c r="G66" s="74" t="s">
        <v>8</v>
      </c>
    </row>
    <row r="67" spans="1:7" x14ac:dyDescent="0.25">
      <c r="B67" s="76" t="s">
        <v>93</v>
      </c>
      <c r="C67" s="77" t="s">
        <v>24</v>
      </c>
      <c r="D67" s="40">
        <v>1</v>
      </c>
      <c r="E67" s="41" t="s">
        <v>58</v>
      </c>
      <c r="F67" s="42">
        <v>350000</v>
      </c>
      <c r="G67" s="42">
        <f>F67*D67</f>
        <v>350000</v>
      </c>
    </row>
    <row r="68" spans="1:7" x14ac:dyDescent="0.25">
      <c r="B68" s="76" t="s">
        <v>92</v>
      </c>
      <c r="C68" s="77" t="s">
        <v>24</v>
      </c>
      <c r="D68" s="40">
        <v>1</v>
      </c>
      <c r="E68" s="41" t="s">
        <v>58</v>
      </c>
      <c r="F68" s="42">
        <v>250000</v>
      </c>
      <c r="G68" s="42">
        <f>F68*D68</f>
        <v>250000</v>
      </c>
    </row>
    <row r="69" spans="1:7" x14ac:dyDescent="0.25">
      <c r="B69" s="78" t="s">
        <v>44</v>
      </c>
      <c r="C69" s="78"/>
      <c r="D69" s="78"/>
      <c r="E69" s="78"/>
      <c r="F69" s="78"/>
      <c r="G69" s="79">
        <f>SUM(G67:G68)</f>
        <v>600000</v>
      </c>
    </row>
    <row r="70" spans="1:7" x14ac:dyDescent="0.25">
      <c r="A70" s="2"/>
      <c r="B70" s="5"/>
      <c r="C70" s="4"/>
      <c r="D70" s="4"/>
      <c r="E70" s="4"/>
      <c r="F70" s="4"/>
      <c r="G70" s="5"/>
    </row>
    <row r="71" spans="1:7" x14ac:dyDescent="0.25">
      <c r="B71" s="65" t="s">
        <v>5</v>
      </c>
      <c r="C71" s="66"/>
      <c r="D71" s="66"/>
      <c r="E71" s="66"/>
      <c r="F71" s="66"/>
      <c r="G71" s="67">
        <f>+G29+G39+G63+G69</f>
        <v>18656981</v>
      </c>
    </row>
    <row r="72" spans="1:7" x14ac:dyDescent="0.25">
      <c r="B72" s="68" t="s">
        <v>14</v>
      </c>
      <c r="C72" s="69"/>
      <c r="D72" s="69"/>
      <c r="E72" s="69"/>
      <c r="F72" s="69"/>
      <c r="G72" s="70">
        <f>0.05*G71</f>
        <v>932849.05</v>
      </c>
    </row>
    <row r="73" spans="1:7" x14ac:dyDescent="0.25">
      <c r="B73" s="65" t="s">
        <v>15</v>
      </c>
      <c r="C73" s="66"/>
      <c r="D73" s="66"/>
      <c r="E73" s="66"/>
      <c r="F73" s="66"/>
      <c r="G73" s="67">
        <f>SUM(G71:G72)</f>
        <v>19589830.050000001</v>
      </c>
    </row>
    <row r="74" spans="1:7" x14ac:dyDescent="0.25">
      <c r="B74" s="68" t="s">
        <v>13</v>
      </c>
      <c r="C74" s="69"/>
      <c r="D74" s="69"/>
      <c r="E74" s="69"/>
      <c r="F74" s="69"/>
      <c r="G74" s="70">
        <f>+G11</f>
        <v>29400000</v>
      </c>
    </row>
    <row r="75" spans="1:7" x14ac:dyDescent="0.25">
      <c r="B75" s="65" t="s">
        <v>9</v>
      </c>
      <c r="C75" s="66"/>
      <c r="D75" s="66"/>
      <c r="E75" s="66"/>
      <c r="F75" s="66"/>
      <c r="G75" s="67">
        <f>+G74-G73</f>
        <v>9810169.9499999993</v>
      </c>
    </row>
    <row r="76" spans="1:7" x14ac:dyDescent="0.25"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104"/>
      <c r="E77" s="105"/>
      <c r="F77" s="3"/>
      <c r="G77" s="3"/>
    </row>
    <row r="78" spans="1:7" x14ac:dyDescent="0.25">
      <c r="B78" s="3"/>
      <c r="C78" s="3"/>
      <c r="D78" s="12"/>
      <c r="E78" s="12"/>
      <c r="F78" s="12"/>
      <c r="G78" s="3"/>
    </row>
    <row r="79" spans="1:7" x14ac:dyDescent="0.25">
      <c r="B79" s="112" t="s">
        <v>45</v>
      </c>
      <c r="C79" s="113"/>
      <c r="D79" s="113"/>
      <c r="E79" s="113"/>
      <c r="F79" s="114"/>
    </row>
    <row r="80" spans="1:7" x14ac:dyDescent="0.25">
      <c r="B80" s="112" t="s">
        <v>46</v>
      </c>
      <c r="C80" s="113"/>
      <c r="D80" s="113"/>
      <c r="E80" s="113"/>
      <c r="F80" s="114"/>
    </row>
    <row r="81" spans="2:7" x14ac:dyDescent="0.25">
      <c r="B81" s="112" t="s">
        <v>47</v>
      </c>
      <c r="C81" s="113"/>
      <c r="D81" s="113"/>
      <c r="E81" s="113"/>
      <c r="F81" s="114"/>
    </row>
    <row r="82" spans="2:7" x14ac:dyDescent="0.25">
      <c r="B82" s="112" t="s">
        <v>48</v>
      </c>
      <c r="C82" s="113"/>
      <c r="D82" s="113"/>
      <c r="E82" s="113"/>
      <c r="F82" s="114"/>
    </row>
    <row r="83" spans="2:7" x14ac:dyDescent="0.25">
      <c r="B83" s="112" t="s">
        <v>49</v>
      </c>
      <c r="C83" s="113"/>
      <c r="D83" s="113"/>
      <c r="E83" s="113"/>
      <c r="F83" s="114"/>
    </row>
    <row r="84" spans="2:7" x14ac:dyDescent="0.25">
      <c r="B84" s="112" t="s">
        <v>50</v>
      </c>
      <c r="C84" s="113"/>
      <c r="D84" s="113"/>
      <c r="E84" s="113"/>
      <c r="F84" s="114"/>
    </row>
    <row r="86" spans="2:7" x14ac:dyDescent="0.25">
      <c r="B86" s="106" t="s">
        <v>60</v>
      </c>
      <c r="C86" s="107"/>
      <c r="D86" s="57"/>
      <c r="E86" s="24"/>
      <c r="F86" s="24"/>
    </row>
    <row r="87" spans="2:7" x14ac:dyDescent="0.25">
      <c r="B87" s="55" t="s">
        <v>113</v>
      </c>
      <c r="C87" s="58" t="s">
        <v>114</v>
      </c>
      <c r="D87" s="59" t="s">
        <v>61</v>
      </c>
      <c r="E87" s="24"/>
      <c r="F87" s="24"/>
    </row>
    <row r="88" spans="2:7" x14ac:dyDescent="0.25">
      <c r="B88" s="60" t="s">
        <v>62</v>
      </c>
      <c r="C88" s="61">
        <f>G29</f>
        <v>9295000</v>
      </c>
      <c r="D88" s="62">
        <f>+C88/C93</f>
        <v>0.47448089014942729</v>
      </c>
      <c r="E88" s="24"/>
      <c r="F88" s="24"/>
    </row>
    <row r="89" spans="2:7" x14ac:dyDescent="0.25">
      <c r="B89" s="60" t="s">
        <v>63</v>
      </c>
      <c r="C89" s="61">
        <f>G39</f>
        <v>475000</v>
      </c>
      <c r="D89" s="62">
        <f>(C89/C93)</f>
        <v>2.4247275182461319E-2</v>
      </c>
      <c r="E89" s="24"/>
      <c r="F89" s="24"/>
    </row>
    <row r="90" spans="2:7" x14ac:dyDescent="0.25">
      <c r="B90" s="60" t="s">
        <v>6</v>
      </c>
      <c r="C90" s="61">
        <f>G63</f>
        <v>8286981</v>
      </c>
      <c r="D90" s="62">
        <f>(C90/C93)</f>
        <v>0.42302464997648104</v>
      </c>
      <c r="E90" s="24"/>
      <c r="F90" s="24"/>
    </row>
    <row r="91" spans="2:7" x14ac:dyDescent="0.25">
      <c r="B91" s="60" t="s">
        <v>64</v>
      </c>
      <c r="C91" s="63">
        <f>G69</f>
        <v>600000</v>
      </c>
      <c r="D91" s="62">
        <f>(C91/C93)</f>
        <v>3.0628137072582717E-2</v>
      </c>
      <c r="E91" s="25"/>
      <c r="F91" s="25"/>
      <c r="G91" s="18"/>
    </row>
    <row r="92" spans="2:7" x14ac:dyDescent="0.25">
      <c r="B92" s="60" t="s">
        <v>65</v>
      </c>
      <c r="C92" s="63">
        <f>G72</f>
        <v>932849.05</v>
      </c>
      <c r="D92" s="62">
        <f>(C92/C93)</f>
        <v>4.7619047619047616E-2</v>
      </c>
      <c r="E92" s="25"/>
      <c r="F92" s="25"/>
    </row>
    <row r="93" spans="2:7" x14ac:dyDescent="0.25">
      <c r="B93" s="55" t="s">
        <v>115</v>
      </c>
      <c r="C93" s="56">
        <f>SUM(C88:C92)</f>
        <v>19589830.050000001</v>
      </c>
      <c r="D93" s="64">
        <f>SUM(D88:D92)</f>
        <v>1</v>
      </c>
      <c r="E93" s="25"/>
      <c r="F93" s="25"/>
      <c r="G93" s="18"/>
    </row>
    <row r="94" spans="2:7" x14ac:dyDescent="0.25">
      <c r="B94" s="26"/>
      <c r="C94" s="27"/>
      <c r="D94" s="27"/>
      <c r="E94" s="27"/>
      <c r="F94" s="27"/>
    </row>
    <row r="95" spans="2:7" x14ac:dyDescent="0.25">
      <c r="B95" s="28"/>
      <c r="C95" s="27"/>
      <c r="D95" s="27"/>
      <c r="E95" s="27"/>
      <c r="F95" s="27"/>
    </row>
    <row r="96" spans="2:7" x14ac:dyDescent="0.25">
      <c r="B96" s="108" t="s">
        <v>68</v>
      </c>
      <c r="C96" s="108"/>
      <c r="D96" s="108"/>
      <c r="E96" s="108"/>
    </row>
    <row r="97" spans="2:6" x14ac:dyDescent="0.25">
      <c r="B97" s="55" t="s">
        <v>116</v>
      </c>
      <c r="C97" s="43">
        <v>35000</v>
      </c>
      <c r="D97" s="43">
        <v>45000</v>
      </c>
      <c r="E97" s="43">
        <v>50000</v>
      </c>
    </row>
    <row r="98" spans="2:6" x14ac:dyDescent="0.25">
      <c r="B98" s="55" t="s">
        <v>69</v>
      </c>
      <c r="C98" s="56">
        <f>G73/C97</f>
        <v>559.70943</v>
      </c>
      <c r="D98" s="56">
        <f>G71/D97</f>
        <v>414.59957777777777</v>
      </c>
      <c r="E98" s="56">
        <f>G72/E97</f>
        <v>18.656981000000002</v>
      </c>
    </row>
    <row r="99" spans="2:6" x14ac:dyDescent="0.25">
      <c r="B99" s="29" t="s">
        <v>117</v>
      </c>
      <c r="C99" s="30"/>
      <c r="D99" s="30"/>
      <c r="E99" s="30"/>
      <c r="F99" s="30"/>
    </row>
  </sheetData>
  <mergeCells count="16">
    <mergeCell ref="B16:G16"/>
    <mergeCell ref="D77:E77"/>
    <mergeCell ref="B86:C86"/>
    <mergeCell ref="B96:E96"/>
    <mergeCell ref="E8:F8"/>
    <mergeCell ref="E9:F9"/>
    <mergeCell ref="E10:F10"/>
    <mergeCell ref="E12:F12"/>
    <mergeCell ref="E13:F13"/>
    <mergeCell ref="E14:F14"/>
    <mergeCell ref="B79:F79"/>
    <mergeCell ref="B80:F80"/>
    <mergeCell ref="B81:F81"/>
    <mergeCell ref="B82:F82"/>
    <mergeCell ref="B83:F83"/>
    <mergeCell ref="B84:F8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AB5A2-4109-4925-B575-9FB0CBC899EF}">
  <ds:schemaRefs>
    <ds:schemaRef ds:uri="http://schemas.microsoft.com/sharepoint/v3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c5dbce2d-49dc-4afe-a5b0-d7fb7a90116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D43AC9-F8FA-4AF0-A844-D103EA38C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82782-c0f5-416e-ae65-72e3340045c9"/>
    <ds:schemaRef ds:uri="bea4a5c6-dd9c-492d-ab53-e1e14423e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EB22B-724D-4F15-BE50-EB13A0FFE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Veas Ledezma</dc:creator>
  <cp:lastModifiedBy>Rioseco Ventura Victor Manuel</cp:lastModifiedBy>
  <cp:lastPrinted>2014-11-06T15:55:49Z</cp:lastPrinted>
  <dcterms:created xsi:type="dcterms:W3CDTF">2014-09-10T20:26:27Z</dcterms:created>
  <dcterms:modified xsi:type="dcterms:W3CDTF">2023-05-03T20:10:22Z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