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Frutillas Casablanca" sheetId="13" r:id="rId1"/>
    <sheet name="Al 22.06.22" sheetId="14" state="hidden" r:id="rId2"/>
  </sheets>
  <calcPr calcId="162913"/>
</workbook>
</file>

<file path=xl/calcChain.xml><?xml version="1.0" encoding="utf-8"?>
<calcChain xmlns="http://schemas.openxmlformats.org/spreadsheetml/2006/main">
  <c r="F45" i="14" l="1"/>
  <c r="G45" i="14" s="1"/>
  <c r="F47" i="14"/>
  <c r="G47" i="14" s="1"/>
  <c r="F48" i="14"/>
  <c r="G48" i="14" s="1"/>
  <c r="F49" i="14"/>
  <c r="F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F60" i="14"/>
  <c r="G60" i="14" s="1"/>
  <c r="F61" i="14"/>
  <c r="F62" i="14"/>
  <c r="G62" i="14" s="1"/>
  <c r="F63" i="14"/>
  <c r="F44" i="14"/>
  <c r="G44" i="14" s="1"/>
  <c r="G75" i="14"/>
  <c r="G69" i="14"/>
  <c r="G68" i="14"/>
  <c r="G70" i="14" s="1"/>
  <c r="C92" i="14" s="1"/>
  <c r="G63" i="14"/>
  <c r="G39" i="14"/>
  <c r="G38" i="14"/>
  <c r="G40" i="14" s="1"/>
  <c r="C90" i="14" s="1"/>
  <c r="G37" i="14"/>
  <c r="G36" i="14"/>
  <c r="G35" i="14"/>
  <c r="G34" i="14"/>
  <c r="G33" i="14"/>
  <c r="G28" i="14"/>
  <c r="G27" i="14"/>
  <c r="G26" i="14"/>
  <c r="G25" i="14"/>
  <c r="G24" i="14"/>
  <c r="G23" i="14"/>
  <c r="G22" i="14"/>
  <c r="G21" i="14"/>
  <c r="G20" i="14"/>
  <c r="G29" i="14" s="1"/>
  <c r="H11" i="14"/>
  <c r="G11" i="14"/>
  <c r="C89" i="14" l="1"/>
  <c r="G69" i="13" l="1"/>
  <c r="G58" i="13"/>
  <c r="G56" i="13"/>
  <c r="G57" i="13"/>
  <c r="G52" i="13"/>
  <c r="G53" i="13"/>
  <c r="G54" i="13"/>
  <c r="G55" i="13"/>
  <c r="G51" i="13"/>
  <c r="G68" i="13" l="1"/>
  <c r="G70" i="13" s="1"/>
  <c r="C92" i="13" s="1"/>
  <c r="G62" i="13" l="1"/>
  <c r="G60" i="13"/>
  <c r="G48" i="13"/>
  <c r="H11" i="13" l="1"/>
  <c r="G63" i="13" l="1"/>
  <c r="G47" i="13"/>
  <c r="G39" i="13"/>
  <c r="G38" i="13"/>
  <c r="G37" i="13"/>
  <c r="G26" i="13"/>
  <c r="G24" i="13"/>
  <c r="G23" i="13"/>
  <c r="G22" i="13"/>
  <c r="G21" i="13"/>
  <c r="G45" i="13" l="1"/>
  <c r="G44" i="13"/>
  <c r="G36" i="13"/>
  <c r="G35" i="13"/>
  <c r="G34" i="13"/>
  <c r="G33" i="13"/>
  <c r="G28" i="13"/>
  <c r="G27" i="13"/>
  <c r="G25" i="13"/>
  <c r="G20" i="13"/>
  <c r="G11" i="13"/>
  <c r="G75" i="13" s="1"/>
  <c r="G29" i="13" l="1"/>
  <c r="C89" i="13" s="1"/>
  <c r="G40" i="13"/>
  <c r="C90" i="13" s="1"/>
  <c r="F46" i="14"/>
  <c r="G46" i="14" s="1"/>
  <c r="G64" i="14" s="1"/>
  <c r="G46" i="13"/>
  <c r="G64" i="13" s="1"/>
  <c r="C91" i="13" s="1"/>
  <c r="C91" i="14" l="1"/>
  <c r="G72" i="14"/>
  <c r="G72" i="13"/>
  <c r="D99" i="14" l="1"/>
  <c r="G73" i="14"/>
  <c r="D99" i="13"/>
  <c r="G73" i="13"/>
  <c r="G74" i="13" s="1"/>
  <c r="C93" i="14" l="1"/>
  <c r="E99" i="14"/>
  <c r="G74" i="14"/>
  <c r="G76" i="13"/>
  <c r="C99" i="13"/>
  <c r="E99" i="13"/>
  <c r="C93" i="13"/>
  <c r="C94" i="13" l="1"/>
  <c r="C99" i="14"/>
  <c r="G76" i="14"/>
  <c r="C94" i="14"/>
  <c r="D90" i="13" l="1"/>
  <c r="D92" i="13"/>
  <c r="D89" i="13"/>
  <c r="D91" i="13"/>
  <c r="D92" i="14"/>
  <c r="D90" i="14"/>
  <c r="D89" i="14"/>
  <c r="D91" i="14"/>
  <c r="D93" i="14"/>
  <c r="D93" i="13"/>
  <c r="D94" i="14" l="1"/>
  <c r="D94" i="13"/>
</calcChain>
</file>

<file path=xl/sharedStrings.xml><?xml version="1.0" encoding="utf-8"?>
<sst xmlns="http://schemas.openxmlformats.org/spreadsheetml/2006/main" count="386" uniqueCount="131">
  <si>
    <t>RUBRO o CULTIVO</t>
  </si>
  <si>
    <t>VARIEDAD</t>
  </si>
  <si>
    <t>NIVEL TECNOLOGICO</t>
  </si>
  <si>
    <t>REGION</t>
  </si>
  <si>
    <t>DESTINO PRODUCCION</t>
  </si>
  <si>
    <t>AREA</t>
  </si>
  <si>
    <t>FECHA DE COSECHA</t>
  </si>
  <si>
    <t>CONTINGENCIA</t>
  </si>
  <si>
    <t>FECHA PRECIO INSUMOS</t>
  </si>
  <si>
    <t>MANO DE OBRA</t>
  </si>
  <si>
    <t>Unidad</t>
  </si>
  <si>
    <t>Época</t>
  </si>
  <si>
    <t>INSUMOS</t>
  </si>
  <si>
    <t>TOTAL COSTOS DIRECTOS</t>
  </si>
  <si>
    <t>Insumos</t>
  </si>
  <si>
    <t xml:space="preserve"> Precio Unitario ($) </t>
  </si>
  <si>
    <t xml:space="preserve"> Sub Total ($) </t>
  </si>
  <si>
    <t>RESULTADO ECONOMICO</t>
  </si>
  <si>
    <t>N° Jornadas</t>
  </si>
  <si>
    <t>JH</t>
  </si>
  <si>
    <t>Labores</t>
  </si>
  <si>
    <t>FECHA ESTIMADA  PRECIO VENTA</t>
  </si>
  <si>
    <t>COMUNA/LOCALIDAD</t>
  </si>
  <si>
    <t>Costos directos  de Producción por hectárea (Incluye IVA)</t>
  </si>
  <si>
    <t>INGRESOS ESPERADOS</t>
  </si>
  <si>
    <t>Más Imprevistos (5%)</t>
  </si>
  <si>
    <t>TOTAL COSTOS</t>
  </si>
  <si>
    <t>Subtotal Insumos</t>
  </si>
  <si>
    <t>Subtotal Costo Maquinaria</t>
  </si>
  <si>
    <t>Subtotal Jornadas Hombre</t>
  </si>
  <si>
    <t>INGRESO ESPERADO, con IVA ($)</t>
  </si>
  <si>
    <t>VALPARAISO</t>
  </si>
  <si>
    <t>Lluvias en cosecha</t>
  </si>
  <si>
    <t>Riegos</t>
  </si>
  <si>
    <t xml:space="preserve">Aradura </t>
  </si>
  <si>
    <t>MEDIO</t>
  </si>
  <si>
    <t>PRECIO ESPERADO ($/Kg.)</t>
  </si>
  <si>
    <t>Plantación</t>
  </si>
  <si>
    <t>Frutillas</t>
  </si>
  <si>
    <t>Subsolador</t>
  </si>
  <si>
    <t>Rastraje</t>
  </si>
  <si>
    <t>Cintas de riego</t>
  </si>
  <si>
    <t>Global</t>
  </si>
  <si>
    <t>Ene - Abr</t>
  </si>
  <si>
    <t>Fertirriegos</t>
  </si>
  <si>
    <t>Control de malezas manual</t>
  </si>
  <si>
    <t>Pasar cultivador</t>
  </si>
  <si>
    <t>Feb - Mar</t>
  </si>
  <si>
    <t>Monterrey - Albion</t>
  </si>
  <si>
    <t xml:space="preserve">Aplicación de agroquimicos </t>
  </si>
  <si>
    <t>Acarreo de insumos e implementos de cosecha</t>
  </si>
  <si>
    <t>Colocar plástico</t>
  </si>
  <si>
    <t>Ene</t>
  </si>
  <si>
    <t xml:space="preserve">Ene - Feb </t>
  </si>
  <si>
    <t>Melgadura, camellones y abonadura</t>
  </si>
  <si>
    <t>Acequiadura</t>
  </si>
  <si>
    <t>Aplicación de pesticidas</t>
  </si>
  <si>
    <t>Acarreo de insumos</t>
  </si>
  <si>
    <t xml:space="preserve">Feb </t>
  </si>
  <si>
    <t>m</t>
  </si>
  <si>
    <t>Polietileno bicolor tratamiento UV</t>
  </si>
  <si>
    <t>Conectores</t>
  </si>
  <si>
    <t>Fitting</t>
  </si>
  <si>
    <t>Ultrasol de crecimiento</t>
  </si>
  <si>
    <t>Ultrasol multipropósito</t>
  </si>
  <si>
    <t>Ultrasol producción</t>
  </si>
  <si>
    <t>Nitrofoska foliar PS</t>
  </si>
  <si>
    <t>Rukan mix</t>
  </si>
  <si>
    <t>Frutaliv</t>
  </si>
  <si>
    <t>Äcido fosfórico</t>
  </si>
  <si>
    <t>Ago - Mar</t>
  </si>
  <si>
    <t>Sep - Mar</t>
  </si>
  <si>
    <t>Sep - Dic</t>
  </si>
  <si>
    <t>Feb - Abr</t>
  </si>
  <si>
    <t>Oct - Mar</t>
  </si>
  <si>
    <t>Sep - Oct</t>
  </si>
  <si>
    <t>Kg</t>
  </si>
  <si>
    <t>L</t>
  </si>
  <si>
    <t>Energía eléctrica riego</t>
  </si>
  <si>
    <t>RENDIMIENTO (Kg./Há.) Promedio</t>
  </si>
  <si>
    <t>Ferias y Mercados Stgo.</t>
  </si>
  <si>
    <t>Unid.</t>
  </si>
  <si>
    <t>Fertilizantes (Foliares y Fertiriego)</t>
  </si>
  <si>
    <t>Fitosanitarios (Foliares)</t>
  </si>
  <si>
    <t>Cosecha Actividad a Trato (cajas 5.5 Kg app)</t>
  </si>
  <si>
    <t>Todas</t>
  </si>
  <si>
    <t>Época (Mes)</t>
  </si>
  <si>
    <t>OTROS</t>
  </si>
  <si>
    <t>Item</t>
  </si>
  <si>
    <t>Subtotal Otros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</si>
  <si>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</si>
  <si>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</si>
  <si>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</si>
  <si>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</si>
  <si>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</si>
  <si>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</si>
  <si>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PLANTAS</t>
  </si>
  <si>
    <t>FERTILIZANTES</t>
  </si>
  <si>
    <t>INSECTICIDAS</t>
  </si>
  <si>
    <t>FUNGICIDAS</t>
  </si>
  <si>
    <t>Vertimec</t>
  </si>
  <si>
    <t>Lt.</t>
  </si>
  <si>
    <t>Switch</t>
  </si>
  <si>
    <t>Sep - Abril</t>
  </si>
  <si>
    <t>rollos</t>
  </si>
  <si>
    <t>sept-abr</t>
  </si>
  <si>
    <t>kg</t>
  </si>
  <si>
    <t>anual</t>
  </si>
  <si>
    <t>Gl</t>
  </si>
  <si>
    <t>Temporada</t>
  </si>
  <si>
    <t>Rukam Calcio</t>
  </si>
  <si>
    <t>Arriendo</t>
  </si>
  <si>
    <t>GL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</si>
  <si>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</si>
  <si>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</si>
  <si>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</si>
  <si>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</si>
  <si>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</si>
  <si>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</si>
  <si>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</si>
  <si>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</si>
  <si>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</si>
  <si>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HM</t>
  </si>
  <si>
    <t>Casablanca</t>
  </si>
  <si>
    <t>JORNADAS ANIMAL</t>
  </si>
  <si>
    <t xml:space="preserve"> </t>
  </si>
  <si>
    <t>Unidad (Kg/l/u)</t>
  </si>
  <si>
    <t>Cantidad (Kg/l/u)</t>
  </si>
  <si>
    <t>ESCENARIOS COSTO UNITARIO  ($/unidades)</t>
  </si>
  <si>
    <t>Rendimiento 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</si>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</sst>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#,##0.0"/>
    <numFmt numFmtId="169" formatCode="&quot; &quot;* #,##0&quot; &quot;;&quot; &quot;* &quot;-&quot;#,##0&quot; &quot;;&quot; &quot;* &quot;- &quot;"/>
    <numFmt numFmtId="170" formatCode="#,##0.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name val="Calibri"/>
      <family val="2"/>
    </font>
    <font>
      <b/>
      <sz val="7"/>
      <color theme="0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8"/>
      <color theme="1"/>
      <name val="Arial Narrow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0"/>
      <name val="Arial Narrow"/>
      <family val="2"/>
    </font>
    <font>
      <sz val="9"/>
      <color rgb="FF000000"/>
      <name val="Calibri"/>
      <family val="2"/>
    </font>
    <font>
      <b/>
      <sz val="9"/>
      <color theme="0"/>
      <name val="Arial Narrow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D8D8D8"/>
        <bgColor auto="1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3" fontId="3" fillId="0" borderId="0" xfId="0" applyNumberFormat="1" applyFont="1" applyBorder="1"/>
    <xf numFmtId="0" fontId="0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Fill="1" applyBorder="1"/>
    <xf numFmtId="0" fontId="3" fillId="2" borderId="35" xfId="0" applyFont="1" applyFill="1" applyBorder="1" applyAlignment="1">
      <alignment horizontal="center" vertical="center" wrapText="1"/>
    </xf>
    <xf numFmtId="164" fontId="0" fillId="0" borderId="0" xfId="9" applyFont="1"/>
    <xf numFmtId="165" fontId="0" fillId="0" borderId="0" xfId="8" applyFont="1"/>
    <xf numFmtId="0" fontId="3" fillId="4" borderId="13" xfId="0" applyFont="1" applyFill="1" applyBorder="1"/>
    <xf numFmtId="0" fontId="3" fillId="5" borderId="13" xfId="0" applyFont="1" applyFill="1" applyBorder="1"/>
    <xf numFmtId="0" fontId="3" fillId="5" borderId="21" xfId="0" applyFont="1" applyFill="1" applyBorder="1"/>
    <xf numFmtId="3" fontId="3" fillId="0" borderId="37" xfId="0" applyNumberFormat="1" applyFont="1" applyBorder="1"/>
    <xf numFmtId="0" fontId="3" fillId="0" borderId="37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3" fillId="3" borderId="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0" fontId="9" fillId="3" borderId="0" xfId="0" applyFont="1" applyFill="1" applyBorder="1" applyAlignment="1"/>
    <xf numFmtId="49" fontId="8" fillId="6" borderId="40" xfId="0" applyNumberFormat="1" applyFont="1" applyFill="1" applyBorder="1" applyAlignment="1">
      <alignment vertical="center"/>
    </xf>
    <xf numFmtId="3" fontId="8" fillId="6" borderId="41" xfId="0" applyNumberFormat="1" applyFont="1" applyFill="1" applyBorder="1" applyAlignment="1">
      <alignment vertical="center"/>
    </xf>
    <xf numFmtId="9" fontId="9" fillId="6" borderId="42" xfId="0" applyNumberFormat="1" applyFont="1" applyFill="1" applyBorder="1" applyAlignment="1"/>
    <xf numFmtId="169" fontId="8" fillId="6" borderId="41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49" fontId="9" fillId="6" borderId="0" xfId="0" applyNumberFormat="1" applyFont="1" applyFill="1" applyBorder="1" applyAlignment="1">
      <alignment vertical="center"/>
    </xf>
    <xf numFmtId="0" fontId="9" fillId="6" borderId="0" xfId="0" applyFont="1" applyFill="1" applyBorder="1" applyAlignment="1"/>
    <xf numFmtId="0" fontId="9" fillId="5" borderId="16" xfId="0" applyFont="1" applyFill="1" applyBorder="1" applyAlignment="1"/>
    <xf numFmtId="0" fontId="10" fillId="0" borderId="49" xfId="0" applyFont="1" applyFill="1" applyBorder="1"/>
    <xf numFmtId="0" fontId="3" fillId="0" borderId="50" xfId="0" applyFont="1" applyBorder="1"/>
    <xf numFmtId="0" fontId="0" fillId="0" borderId="50" xfId="0" applyBorder="1"/>
    <xf numFmtId="0" fontId="0" fillId="0" borderId="51" xfId="0" applyBorder="1"/>
    <xf numFmtId="0" fontId="10" fillId="0" borderId="52" xfId="0" applyFont="1" applyFill="1" applyBorder="1"/>
    <xf numFmtId="0" fontId="0" fillId="0" borderId="53" xfId="0" applyBorder="1"/>
    <xf numFmtId="0" fontId="10" fillId="0" borderId="54" xfId="0" applyFont="1" applyFill="1" applyBorder="1"/>
    <xf numFmtId="0" fontId="0" fillId="0" borderId="55" xfId="0" applyBorder="1"/>
    <xf numFmtId="0" fontId="0" fillId="0" borderId="56" xfId="0" applyBorder="1"/>
    <xf numFmtId="0" fontId="0" fillId="0" borderId="0" xfId="0" applyFill="1"/>
    <xf numFmtId="0" fontId="16" fillId="4" borderId="2" xfId="0" applyFont="1" applyFill="1" applyBorder="1" applyAlignment="1">
      <alignment wrapText="1"/>
    </xf>
    <xf numFmtId="0" fontId="17" fillId="0" borderId="3" xfId="0" applyFont="1" applyBorder="1"/>
    <xf numFmtId="0" fontId="18" fillId="0" borderId="4" xfId="0" applyFont="1" applyBorder="1" applyAlignment="1">
      <alignment wrapText="1"/>
    </xf>
    <xf numFmtId="0" fontId="18" fillId="3" borderId="5" xfId="0" applyFont="1" applyFill="1" applyBorder="1"/>
    <xf numFmtId="0" fontId="18" fillId="0" borderId="5" xfId="0" applyFont="1" applyBorder="1"/>
    <xf numFmtId="0" fontId="18" fillId="0" borderId="18" xfId="0" applyFont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wrapText="1"/>
    </xf>
    <xf numFmtId="17" fontId="18" fillId="0" borderId="7" xfId="0" applyNumberFormat="1" applyFont="1" applyBorder="1"/>
    <xf numFmtId="0" fontId="18" fillId="0" borderId="5" xfId="0" applyFont="1" applyFill="1" applyBorder="1" applyAlignment="1">
      <alignment horizontal="center"/>
    </xf>
    <xf numFmtId="3" fontId="18" fillId="0" borderId="14" xfId="0" applyNumberFormat="1" applyFont="1" applyBorder="1"/>
    <xf numFmtId="0" fontId="18" fillId="0" borderId="18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3" fontId="18" fillId="0" borderId="5" xfId="0" applyNumberFormat="1" applyFont="1" applyBorder="1"/>
    <xf numFmtId="0" fontId="18" fillId="0" borderId="14" xfId="0" applyFont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/>
    </xf>
    <xf numFmtId="0" fontId="16" fillId="5" borderId="19" xfId="0" applyFont="1" applyFill="1" applyBorder="1"/>
    <xf numFmtId="0" fontId="16" fillId="4" borderId="2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49" fontId="21" fillId="7" borderId="57" xfId="0" applyNumberFormat="1" applyFont="1" applyFill="1" applyBorder="1" applyAlignment="1">
      <alignment vertical="center"/>
    </xf>
    <xf numFmtId="49" fontId="21" fillId="8" borderId="57" xfId="0" applyNumberFormat="1" applyFont="1" applyFill="1" applyBorder="1" applyAlignment="1">
      <alignment horizontal="center" vertical="center"/>
    </xf>
    <xf numFmtId="49" fontId="21" fillId="8" borderId="57" xfId="0" applyNumberFormat="1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1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3" fontId="18" fillId="0" borderId="1" xfId="0" applyNumberFormat="1" applyFont="1" applyBorder="1"/>
    <xf numFmtId="0" fontId="18" fillId="0" borderId="27" xfId="0" applyFont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3" fontId="18" fillId="0" borderId="24" xfId="0" applyNumberFormat="1" applyFont="1" applyBorder="1"/>
    <xf numFmtId="3" fontId="18" fillId="0" borderId="16" xfId="0" applyNumberFormat="1" applyFont="1" applyBorder="1" applyAlignment="1">
      <alignment horizontal="center"/>
    </xf>
    <xf numFmtId="3" fontId="18" fillId="0" borderId="23" xfId="0" applyNumberFormat="1" applyFont="1" applyBorder="1"/>
    <xf numFmtId="2" fontId="18" fillId="0" borderId="1" xfId="0" applyNumberFormat="1" applyFont="1" applyBorder="1" applyAlignment="1">
      <alignment horizontal="center"/>
    </xf>
    <xf numFmtId="0" fontId="18" fillId="0" borderId="28" xfId="0" applyFont="1" applyBorder="1"/>
    <xf numFmtId="2" fontId="18" fillId="0" borderId="29" xfId="0" applyNumberFormat="1" applyFont="1" applyBorder="1" applyAlignment="1">
      <alignment horizontal="center"/>
    </xf>
    <xf numFmtId="3" fontId="18" fillId="0" borderId="25" xfId="0" applyNumberFormat="1" applyFont="1" applyBorder="1"/>
    <xf numFmtId="0" fontId="18" fillId="3" borderId="48" xfId="0" applyFont="1" applyFill="1" applyBorder="1" applyAlignment="1">
      <alignment horizontal="center"/>
    </xf>
    <xf numFmtId="0" fontId="22" fillId="4" borderId="6" xfId="0" applyFont="1" applyFill="1" applyBorder="1"/>
    <xf numFmtId="0" fontId="22" fillId="4" borderId="10" xfId="0" applyFont="1" applyFill="1" applyBorder="1"/>
    <xf numFmtId="3" fontId="22" fillId="4" borderId="10" xfId="0" applyNumberFormat="1" applyFont="1" applyFill="1" applyBorder="1"/>
    <xf numFmtId="3" fontId="22" fillId="4" borderId="7" xfId="0" applyNumberFormat="1" applyFont="1" applyFill="1" applyBorder="1"/>
    <xf numFmtId="0" fontId="23" fillId="9" borderId="58" xfId="0" applyFont="1" applyFill="1" applyBorder="1" applyAlignment="1">
      <alignment horizontal="center" vertical="center"/>
    </xf>
    <xf numFmtId="0" fontId="23" fillId="9" borderId="59" xfId="0" applyFont="1" applyFill="1" applyBorder="1" applyAlignment="1">
      <alignment horizontal="center" vertical="center"/>
    </xf>
    <xf numFmtId="0" fontId="23" fillId="9" borderId="59" xfId="0" applyFont="1" applyFill="1" applyBorder="1" applyAlignment="1">
      <alignment vertical="center"/>
    </xf>
    <xf numFmtId="0" fontId="23" fillId="9" borderId="59" xfId="0" applyFont="1" applyFill="1" applyBorder="1" applyAlignment="1">
      <alignment horizontal="right" vertical="center"/>
    </xf>
    <xf numFmtId="49" fontId="21" fillId="8" borderId="60" xfId="0" applyNumberFormat="1" applyFont="1" applyFill="1" applyBorder="1" applyAlignment="1">
      <alignment horizontal="center" vertical="center" wrapText="1"/>
    </xf>
    <xf numFmtId="49" fontId="21" fillId="8" borderId="60" xfId="0" applyNumberFormat="1" applyFont="1" applyFill="1" applyBorder="1" applyAlignment="1">
      <alignment horizontal="right" vertical="center" wrapText="1"/>
    </xf>
    <xf numFmtId="0" fontId="14" fillId="0" borderId="4" xfId="0" applyFont="1" applyBorder="1"/>
    <xf numFmtId="3" fontId="18" fillId="0" borderId="1" xfId="0" applyNumberFormat="1" applyFont="1" applyBorder="1" applyAlignment="1">
      <alignment horizontal="center"/>
    </xf>
    <xf numFmtId="0" fontId="18" fillId="3" borderId="4" xfId="0" applyFont="1" applyFill="1" applyBorder="1"/>
    <xf numFmtId="3" fontId="18" fillId="3" borderId="1" xfId="0" applyNumberFormat="1" applyFont="1" applyFill="1" applyBorder="1" applyAlignment="1">
      <alignment horizontal="center"/>
    </xf>
    <xf numFmtId="3" fontId="18" fillId="3" borderId="1" xfId="0" applyNumberFormat="1" applyFont="1" applyFill="1" applyBorder="1"/>
    <xf numFmtId="0" fontId="18" fillId="0" borderId="4" xfId="0" applyFont="1" applyBorder="1" applyAlignment="1">
      <alignment horizontal="left" wrapText="1" indent="4"/>
    </xf>
    <xf numFmtId="0" fontId="18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wrapText="1"/>
    </xf>
    <xf numFmtId="0" fontId="22" fillId="4" borderId="12" xfId="0" applyFont="1" applyFill="1" applyBorder="1"/>
    <xf numFmtId="0" fontId="22" fillId="4" borderId="13" xfId="0" applyFont="1" applyFill="1" applyBorder="1"/>
    <xf numFmtId="0" fontId="24" fillId="4" borderId="13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3" fontId="22" fillId="4" borderId="13" xfId="0" applyNumberFormat="1" applyFont="1" applyFill="1" applyBorder="1"/>
    <xf numFmtId="3" fontId="22" fillId="4" borderId="11" xfId="0" applyNumberFormat="1" applyFont="1" applyFill="1" applyBorder="1"/>
    <xf numFmtId="0" fontId="22" fillId="4" borderId="20" xfId="0" applyFont="1" applyFill="1" applyBorder="1"/>
    <xf numFmtId="0" fontId="17" fillId="4" borderId="21" xfId="0" applyFont="1" applyFill="1" applyBorder="1"/>
    <xf numFmtId="0" fontId="20" fillId="4" borderId="10" xfId="0" applyFont="1" applyFill="1" applyBorder="1" applyAlignment="1">
      <alignment horizontal="center"/>
    </xf>
    <xf numFmtId="0" fontId="17" fillId="4" borderId="10" xfId="0" applyFont="1" applyFill="1" applyBorder="1"/>
    <xf numFmtId="3" fontId="17" fillId="4" borderId="10" xfId="0" applyNumberFormat="1" applyFont="1" applyFill="1" applyBorder="1"/>
    <xf numFmtId="49" fontId="21" fillId="8" borderId="6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168" fontId="18" fillId="0" borderId="29" xfId="0" applyNumberFormat="1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3" fontId="18" fillId="0" borderId="29" xfId="0" applyNumberFormat="1" applyFont="1" applyBorder="1" applyAlignment="1">
      <alignment vertical="center"/>
    </xf>
    <xf numFmtId="0" fontId="22" fillId="4" borderId="6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3" fontId="22" fillId="4" borderId="7" xfId="7" applyNumberFormat="1" applyFont="1" applyFill="1" applyBorder="1" applyAlignment="1">
      <alignment horizontal="right"/>
    </xf>
    <xf numFmtId="49" fontId="21" fillId="7" borderId="61" xfId="0" applyNumberFormat="1" applyFont="1" applyFill="1" applyBorder="1" applyAlignment="1">
      <alignment vertical="center"/>
    </xf>
    <xf numFmtId="49" fontId="21" fillId="8" borderId="62" xfId="0" applyNumberFormat="1" applyFont="1" applyFill="1" applyBorder="1" applyAlignment="1">
      <alignment vertical="center"/>
    </xf>
    <xf numFmtId="49" fontId="21" fillId="7" borderId="62" xfId="0" applyNumberFormat="1" applyFont="1" applyFill="1" applyBorder="1" applyAlignment="1">
      <alignment vertical="center"/>
    </xf>
    <xf numFmtId="49" fontId="21" fillId="7" borderId="63" xfId="0" applyNumberFormat="1" applyFont="1" applyFill="1" applyBorder="1" applyAlignment="1">
      <alignment vertical="center"/>
    </xf>
    <xf numFmtId="3" fontId="16" fillId="5" borderId="11" xfId="0" applyNumberFormat="1" applyFont="1" applyFill="1" applyBorder="1"/>
    <xf numFmtId="3" fontId="16" fillId="4" borderId="11" xfId="0" applyNumberFormat="1" applyFont="1" applyFill="1" applyBorder="1"/>
    <xf numFmtId="3" fontId="15" fillId="5" borderId="26" xfId="0" applyNumberFormat="1" applyFont="1" applyFill="1" applyBorder="1"/>
    <xf numFmtId="49" fontId="26" fillId="11" borderId="64" xfId="0" applyNumberFormat="1" applyFont="1" applyFill="1" applyBorder="1" applyAlignment="1">
      <alignment vertical="center"/>
    </xf>
    <xf numFmtId="49" fontId="26" fillId="11" borderId="65" xfId="0" applyNumberFormat="1" applyFont="1" applyFill="1" applyBorder="1" applyAlignment="1">
      <alignment horizontal="center" vertical="center"/>
    </xf>
    <xf numFmtId="49" fontId="27" fillId="11" borderId="66" xfId="0" applyNumberFormat="1" applyFont="1" applyFill="1" applyBorder="1" applyAlignment="1">
      <alignment horizontal="center"/>
    </xf>
    <xf numFmtId="49" fontId="26" fillId="11" borderId="67" xfId="0" applyNumberFormat="1" applyFont="1" applyFill="1" applyBorder="1" applyAlignment="1">
      <alignment vertical="center"/>
    </xf>
    <xf numFmtId="169" fontId="8" fillId="2" borderId="43" xfId="0" applyNumberFormat="1" applyFont="1" applyFill="1" applyBorder="1" applyAlignment="1">
      <alignment vertical="center"/>
    </xf>
    <xf numFmtId="9" fontId="8" fillId="2" borderId="44" xfId="0" applyNumberFormat="1" applyFont="1" applyFill="1" applyBorder="1" applyAlignment="1">
      <alignment vertical="center"/>
    </xf>
    <xf numFmtId="49" fontId="26" fillId="11" borderId="69" xfId="0" applyNumberFormat="1" applyFont="1" applyFill="1" applyBorder="1" applyAlignment="1">
      <alignment vertical="center"/>
    </xf>
    <xf numFmtId="169" fontId="8" fillId="2" borderId="47" xfId="0" applyNumberFormat="1" applyFont="1" applyFill="1" applyBorder="1" applyAlignment="1">
      <alignment vertical="center"/>
    </xf>
    <xf numFmtId="169" fontId="8" fillId="2" borderId="44" xfId="0" applyNumberFormat="1" applyFont="1" applyFill="1" applyBorder="1" applyAlignment="1">
      <alignment vertical="center"/>
    </xf>
    <xf numFmtId="165" fontId="8" fillId="2" borderId="1" xfId="8" applyFont="1" applyFill="1" applyBorder="1" applyAlignment="1">
      <alignment vertical="center"/>
    </xf>
    <xf numFmtId="165" fontId="8" fillId="2" borderId="45" xfId="8" applyFont="1" applyFill="1" applyBorder="1" applyAlignment="1">
      <alignment vertical="center"/>
    </xf>
    <xf numFmtId="165" fontId="8" fillId="2" borderId="46" xfId="8" applyFont="1" applyFill="1" applyBorder="1" applyAlignment="1">
      <alignment vertical="center"/>
    </xf>
    <xf numFmtId="170" fontId="18" fillId="0" borderId="1" xfId="0" applyNumberFormat="1" applyFont="1" applyBorder="1"/>
    <xf numFmtId="49" fontId="25" fillId="10" borderId="8" xfId="0" applyNumberFormat="1" applyFont="1" applyFill="1" applyBorder="1" applyAlignment="1">
      <alignment horizontal="center" vertical="center"/>
    </xf>
    <xf numFmtId="49" fontId="25" fillId="10" borderId="68" xfId="0" applyNumberFormat="1" applyFont="1" applyFill="1" applyBorder="1" applyAlignment="1">
      <alignment horizontal="center" vertical="center"/>
    </xf>
    <xf numFmtId="49" fontId="25" fillId="10" borderId="9" xfId="0" applyNumberFormat="1" applyFont="1" applyFill="1" applyBorder="1" applyAlignment="1">
      <alignment horizontal="center" vertical="center"/>
    </xf>
    <xf numFmtId="49" fontId="11" fillId="5" borderId="36" xfId="0" applyNumberFormat="1" applyFont="1" applyFill="1" applyBorder="1" applyAlignment="1">
      <alignment vertical="center"/>
    </xf>
    <xf numFmtId="0" fontId="11" fillId="5" borderId="37" xfId="0" applyFont="1" applyFill="1" applyBorder="1" applyAlignment="1">
      <alignment vertical="center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6" fillId="4" borderId="32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</cellXfs>
  <cellStyles count="10">
    <cellStyle name="Millares" xfId="7" builtinId="3"/>
    <cellStyle name="Millares [0]" xfId="8" builtinId="6"/>
    <cellStyle name="Millares 2" xfId="2"/>
    <cellStyle name="Moneda [0]" xfId="9" builtinId="7"/>
    <cellStyle name="Moneda 2" xfId="3"/>
    <cellStyle name="Normal" xfId="0" builtinId="0"/>
    <cellStyle name="Normal 2" xfId="1"/>
    <cellStyle name="Normal 4" xfId="4"/>
    <cellStyle name="Normal 4 2" xfId="5"/>
    <cellStyle name="Porcentaje 2" xfId="6"/>
  </cellStyles>
  <dxfs count="0"/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117231</xdr:rowOff>
    </xdr:from>
    <xdr:to>
      <xdr:col>6</xdr:col>
      <xdr:colOff>589511</xdr:colOff>
      <xdr:row>6</xdr:row>
      <xdr:rowOff>183173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2" y="117231"/>
          <a:ext cx="6118858" cy="1163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117231</xdr:rowOff>
    </xdr:from>
    <xdr:to>
      <xdr:col>6</xdr:col>
      <xdr:colOff>536171</xdr:colOff>
      <xdr:row>7</xdr:row>
      <xdr:rowOff>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2" y="117231"/>
          <a:ext cx="6121629" cy="1163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zoomScale="140" zoomScaleNormal="140" workbookViewId="0">
      <selection activeCell="K10" sqref="K10"/>
    </sheetView>
  </sheetViews>
  <sheetFormatPr baseColWidth="10" defaultColWidth="11.42578125" defaultRowHeight="15" x14ac:dyDescent="0.25"/>
  <cols>
    <col min="1" max="1" width="3.140625" style="1" customWidth="1"/>
    <col min="2" max="2" width="29.85546875" style="1" customWidth="1"/>
    <col min="3" max="3" width="13.140625" style="1" customWidth="1"/>
    <col min="4" max="5" width="11.42578125" style="1"/>
    <col min="6" max="6" width="14.7109375" style="1" customWidth="1"/>
    <col min="7" max="7" width="9.5703125" style="1" customWidth="1"/>
    <col min="8" max="8" width="11.42578125" style="1" hidden="1" customWidth="1"/>
    <col min="9" max="9" width="10" style="1" customWidth="1"/>
    <col min="10" max="16384" width="11.42578125" style="1"/>
  </cols>
  <sheetData>
    <row r="1" spans="2:9" x14ac:dyDescent="0.25">
      <c r="B1" s="6"/>
      <c r="C1" s="6"/>
    </row>
    <row r="2" spans="2:9" x14ac:dyDescent="0.25">
      <c r="B2" s="6"/>
      <c r="C2" s="6"/>
    </row>
    <row r="3" spans="2:9" x14ac:dyDescent="0.25">
      <c r="B3" s="6"/>
      <c r="C3" s="6"/>
    </row>
    <row r="4" spans="2:9" x14ac:dyDescent="0.25">
      <c r="B4" s="6"/>
      <c r="C4" s="6"/>
    </row>
    <row r="5" spans="2:9" x14ac:dyDescent="0.25">
      <c r="B5" s="6"/>
      <c r="C5" s="6"/>
    </row>
    <row r="6" spans="2:9" x14ac:dyDescent="0.25">
      <c r="B6" s="6"/>
      <c r="C6" s="6"/>
    </row>
    <row r="7" spans="2:9" ht="15.75" thickBot="1" x14ac:dyDescent="0.3">
      <c r="C7" s="10"/>
      <c r="D7" s="10"/>
    </row>
    <row r="8" spans="2:9" ht="14.45" customHeight="1" x14ac:dyDescent="0.25">
      <c r="B8" s="56" t="s">
        <v>0</v>
      </c>
      <c r="C8" s="57" t="s">
        <v>38</v>
      </c>
      <c r="D8" s="4"/>
      <c r="E8" s="165" t="s">
        <v>79</v>
      </c>
      <c r="F8" s="166"/>
      <c r="G8" s="72">
        <v>45000</v>
      </c>
      <c r="H8" s="32">
        <v>45001</v>
      </c>
      <c r="I8" s="27"/>
    </row>
    <row r="9" spans="2:9" x14ac:dyDescent="0.25">
      <c r="B9" s="58" t="s">
        <v>1</v>
      </c>
      <c r="C9" s="59" t="s">
        <v>48</v>
      </c>
      <c r="D9" s="4"/>
      <c r="E9" s="167" t="s">
        <v>21</v>
      </c>
      <c r="F9" s="168"/>
      <c r="G9" s="65" t="s">
        <v>103</v>
      </c>
      <c r="H9" s="33" t="s">
        <v>103</v>
      </c>
      <c r="I9" s="28"/>
    </row>
    <row r="10" spans="2:9" x14ac:dyDescent="0.25">
      <c r="B10" s="58" t="s">
        <v>2</v>
      </c>
      <c r="C10" s="60" t="s">
        <v>35</v>
      </c>
      <c r="D10" s="4"/>
      <c r="E10" s="167" t="s">
        <v>36</v>
      </c>
      <c r="F10" s="168"/>
      <c r="G10" s="66">
        <v>700</v>
      </c>
      <c r="H10" s="24">
        <v>501</v>
      </c>
      <c r="I10" s="11"/>
    </row>
    <row r="11" spans="2:9" x14ac:dyDescent="0.25">
      <c r="B11" s="58" t="s">
        <v>3</v>
      </c>
      <c r="C11" s="60" t="s">
        <v>31</v>
      </c>
      <c r="D11" s="4"/>
      <c r="E11" s="67" t="s">
        <v>30</v>
      </c>
      <c r="F11" s="68"/>
      <c r="G11" s="69">
        <f>+G10*G8</f>
        <v>31500000</v>
      </c>
      <c r="H11" s="24">
        <f t="shared" ref="H11" si="0">+H10*H8</f>
        <v>22545501</v>
      </c>
      <c r="I11" s="29"/>
    </row>
    <row r="12" spans="2:9" ht="38.25" x14ac:dyDescent="0.25">
      <c r="B12" s="61" t="s">
        <v>5</v>
      </c>
      <c r="C12" s="62" t="s">
        <v>123</v>
      </c>
      <c r="D12" s="16"/>
      <c r="E12" s="167" t="s">
        <v>4</v>
      </c>
      <c r="F12" s="168"/>
      <c r="G12" s="70" t="s">
        <v>80</v>
      </c>
      <c r="H12" s="25" t="s">
        <v>80</v>
      </c>
      <c r="I12" s="30"/>
    </row>
    <row r="13" spans="2:9" x14ac:dyDescent="0.25">
      <c r="B13" s="61" t="s">
        <v>22</v>
      </c>
      <c r="C13" s="62" t="s">
        <v>85</v>
      </c>
      <c r="D13" s="16"/>
      <c r="E13" s="167" t="s">
        <v>6</v>
      </c>
      <c r="F13" s="168"/>
      <c r="G13" s="65" t="s">
        <v>103</v>
      </c>
      <c r="H13" s="33" t="s">
        <v>103</v>
      </c>
      <c r="I13" s="28"/>
    </row>
    <row r="14" spans="2:9" ht="26.25" thickBot="1" x14ac:dyDescent="0.3">
      <c r="B14" s="63" t="s">
        <v>8</v>
      </c>
      <c r="C14" s="64">
        <v>44958</v>
      </c>
      <c r="D14" s="4"/>
      <c r="E14" s="163" t="s">
        <v>7</v>
      </c>
      <c r="F14" s="164"/>
      <c r="G14" s="71" t="s">
        <v>32</v>
      </c>
      <c r="H14" s="26" t="s">
        <v>32</v>
      </c>
      <c r="I14" s="31"/>
    </row>
    <row r="15" spans="2:9" x14ac:dyDescent="0.25">
      <c r="B15" s="13"/>
      <c r="C15" s="4"/>
      <c r="D15" s="4"/>
      <c r="E15" s="14"/>
      <c r="F15" s="14"/>
      <c r="G15" s="15"/>
    </row>
    <row r="16" spans="2:9" x14ac:dyDescent="0.25">
      <c r="B16" s="169" t="s">
        <v>23</v>
      </c>
      <c r="C16" s="169"/>
      <c r="D16" s="169"/>
      <c r="E16" s="169"/>
      <c r="F16" s="169"/>
      <c r="G16" s="169"/>
    </row>
    <row r="17" spans="2:8" ht="15.75" thickBot="1" x14ac:dyDescent="0.3">
      <c r="C17" s="7"/>
      <c r="D17" s="8"/>
      <c r="E17" s="9"/>
      <c r="F17" s="10"/>
    </row>
    <row r="18" spans="2:8" ht="15.75" thickBot="1" x14ac:dyDescent="0.3">
      <c r="B18" s="73" t="s">
        <v>9</v>
      </c>
      <c r="C18" s="2"/>
      <c r="D18" s="2"/>
      <c r="E18" s="2"/>
      <c r="F18" s="2"/>
      <c r="G18" s="2"/>
    </row>
    <row r="19" spans="2:8" ht="24" x14ac:dyDescent="0.25">
      <c r="B19" s="77" t="s">
        <v>20</v>
      </c>
      <c r="C19" s="74" t="s">
        <v>10</v>
      </c>
      <c r="D19" s="74" t="s">
        <v>18</v>
      </c>
      <c r="E19" s="75" t="s">
        <v>11</v>
      </c>
      <c r="F19" s="75" t="s">
        <v>15</v>
      </c>
      <c r="G19" s="76" t="s">
        <v>16</v>
      </c>
      <c r="H19" s="18" t="s">
        <v>16</v>
      </c>
    </row>
    <row r="20" spans="2:8" x14ac:dyDescent="0.25">
      <c r="B20" s="81" t="s">
        <v>37</v>
      </c>
      <c r="C20" s="82" t="s">
        <v>19</v>
      </c>
      <c r="D20" s="83">
        <v>23</v>
      </c>
      <c r="E20" s="84" t="s">
        <v>43</v>
      </c>
      <c r="F20" s="85">
        <v>33600</v>
      </c>
      <c r="G20" s="69">
        <f t="shared" ref="G20:G28" si="1">+F20*D20</f>
        <v>772800</v>
      </c>
    </row>
    <row r="21" spans="2:8" x14ac:dyDescent="0.25">
      <c r="B21" s="81" t="s">
        <v>44</v>
      </c>
      <c r="C21" s="82" t="s">
        <v>19</v>
      </c>
      <c r="D21" s="86">
        <v>15</v>
      </c>
      <c r="E21" s="87" t="s">
        <v>43</v>
      </c>
      <c r="F21" s="85">
        <v>33600</v>
      </c>
      <c r="G21" s="69">
        <f t="shared" si="1"/>
        <v>504000</v>
      </c>
    </row>
    <row r="22" spans="2:8" x14ac:dyDescent="0.25">
      <c r="B22" s="81" t="s">
        <v>45</v>
      </c>
      <c r="C22" s="82" t="s">
        <v>19</v>
      </c>
      <c r="D22" s="86">
        <v>10</v>
      </c>
      <c r="E22" s="87" t="s">
        <v>43</v>
      </c>
      <c r="F22" s="85">
        <v>33600</v>
      </c>
      <c r="G22" s="69">
        <f t="shared" si="1"/>
        <v>336000</v>
      </c>
    </row>
    <row r="23" spans="2:8" x14ac:dyDescent="0.25">
      <c r="B23" s="81" t="s">
        <v>46</v>
      </c>
      <c r="C23" s="82" t="s">
        <v>19</v>
      </c>
      <c r="D23" s="86">
        <v>4</v>
      </c>
      <c r="E23" s="87" t="s">
        <v>47</v>
      </c>
      <c r="F23" s="85">
        <v>33600</v>
      </c>
      <c r="G23" s="69">
        <f t="shared" si="1"/>
        <v>134400</v>
      </c>
    </row>
    <row r="24" spans="2:8" x14ac:dyDescent="0.25">
      <c r="B24" s="81" t="s">
        <v>50</v>
      </c>
      <c r="C24" s="82" t="s">
        <v>19</v>
      </c>
      <c r="D24" s="86">
        <v>10</v>
      </c>
      <c r="E24" s="88" t="s">
        <v>103</v>
      </c>
      <c r="F24" s="85">
        <v>33600</v>
      </c>
      <c r="G24" s="89">
        <f t="shared" si="1"/>
        <v>336000</v>
      </c>
    </row>
    <row r="25" spans="2:8" x14ac:dyDescent="0.25">
      <c r="B25" s="81" t="s">
        <v>49</v>
      </c>
      <c r="C25" s="82" t="s">
        <v>19</v>
      </c>
      <c r="D25" s="82">
        <v>12</v>
      </c>
      <c r="E25" s="87" t="s">
        <v>43</v>
      </c>
      <c r="F25" s="85">
        <v>33600</v>
      </c>
      <c r="G25" s="89">
        <f t="shared" si="1"/>
        <v>403200</v>
      </c>
    </row>
    <row r="26" spans="2:8" x14ac:dyDescent="0.25">
      <c r="B26" s="81" t="s">
        <v>51</v>
      </c>
      <c r="C26" s="82" t="s">
        <v>19</v>
      </c>
      <c r="D26" s="82">
        <v>9</v>
      </c>
      <c r="E26" s="84" t="s">
        <v>52</v>
      </c>
      <c r="F26" s="85">
        <v>33600</v>
      </c>
      <c r="G26" s="89">
        <f t="shared" si="1"/>
        <v>302400</v>
      </c>
    </row>
    <row r="27" spans="2:8" x14ac:dyDescent="0.25">
      <c r="B27" s="81" t="s">
        <v>33</v>
      </c>
      <c r="C27" s="82" t="s">
        <v>19</v>
      </c>
      <c r="D27" s="82">
        <v>5</v>
      </c>
      <c r="E27" s="87" t="s">
        <v>43</v>
      </c>
      <c r="F27" s="85">
        <v>33600</v>
      </c>
      <c r="G27" s="89">
        <f t="shared" si="1"/>
        <v>168000</v>
      </c>
    </row>
    <row r="28" spans="2:8" x14ac:dyDescent="0.25">
      <c r="B28" s="81" t="s">
        <v>84</v>
      </c>
      <c r="C28" s="82" t="s">
        <v>81</v>
      </c>
      <c r="D28" s="90">
        <v>8000</v>
      </c>
      <c r="E28" s="88" t="s">
        <v>103</v>
      </c>
      <c r="F28" s="91">
        <v>1020</v>
      </c>
      <c r="G28" s="89">
        <f t="shared" si="1"/>
        <v>8160000</v>
      </c>
    </row>
    <row r="29" spans="2:8" ht="15.75" thickBot="1" x14ac:dyDescent="0.3">
      <c r="B29" s="121" t="s">
        <v>29</v>
      </c>
      <c r="C29" s="122"/>
      <c r="D29" s="123"/>
      <c r="E29" s="124"/>
      <c r="F29" s="125"/>
      <c r="G29" s="100">
        <f>SUM(G20:G28)</f>
        <v>11116800</v>
      </c>
    </row>
    <row r="30" spans="2:8" x14ac:dyDescent="0.25">
      <c r="B30" s="5"/>
    </row>
    <row r="31" spans="2:8" x14ac:dyDescent="0.25">
      <c r="B31" s="78" t="s">
        <v>124</v>
      </c>
      <c r="C31" s="4"/>
      <c r="D31" s="4"/>
      <c r="E31" s="4"/>
      <c r="F31" s="4"/>
      <c r="G31" s="4"/>
    </row>
    <row r="32" spans="2:8" x14ac:dyDescent="0.25">
      <c r="B32" s="79" t="s">
        <v>20</v>
      </c>
      <c r="C32" s="80" t="s">
        <v>10</v>
      </c>
      <c r="D32" s="80" t="s">
        <v>18</v>
      </c>
      <c r="E32" s="79" t="s">
        <v>125</v>
      </c>
      <c r="F32" s="80" t="s">
        <v>15</v>
      </c>
      <c r="G32" s="79" t="s">
        <v>16</v>
      </c>
    </row>
    <row r="33" spans="1:9" x14ac:dyDescent="0.25">
      <c r="B33" s="81" t="s">
        <v>34</v>
      </c>
      <c r="C33" s="83" t="s">
        <v>122</v>
      </c>
      <c r="D33" s="92">
        <v>0.5</v>
      </c>
      <c r="E33" s="84" t="s">
        <v>53</v>
      </c>
      <c r="F33" s="85">
        <v>176000</v>
      </c>
      <c r="G33" s="69">
        <f>+F33*D33</f>
        <v>88000</v>
      </c>
    </row>
    <row r="34" spans="1:9" x14ac:dyDescent="0.25">
      <c r="B34" s="81" t="s">
        <v>39</v>
      </c>
      <c r="C34" s="83" t="s">
        <v>122</v>
      </c>
      <c r="D34" s="92">
        <v>0.5</v>
      </c>
      <c r="E34" s="84" t="s">
        <v>53</v>
      </c>
      <c r="F34" s="85">
        <v>176000</v>
      </c>
      <c r="G34" s="69">
        <f>+F34*D34</f>
        <v>88000</v>
      </c>
    </row>
    <row r="35" spans="1:9" x14ac:dyDescent="0.25">
      <c r="B35" s="81" t="s">
        <v>40</v>
      </c>
      <c r="C35" s="83" t="s">
        <v>122</v>
      </c>
      <c r="D35" s="92">
        <v>0.25</v>
      </c>
      <c r="E35" s="84" t="s">
        <v>53</v>
      </c>
      <c r="F35" s="85">
        <v>176000</v>
      </c>
      <c r="G35" s="69">
        <f t="shared" ref="G35:G39" si="2">+F35*D35</f>
        <v>44000</v>
      </c>
    </row>
    <row r="36" spans="1:9" x14ac:dyDescent="0.25">
      <c r="B36" s="81" t="s">
        <v>54</v>
      </c>
      <c r="C36" s="83" t="s">
        <v>122</v>
      </c>
      <c r="D36" s="92">
        <v>0.5</v>
      </c>
      <c r="E36" s="84" t="s">
        <v>53</v>
      </c>
      <c r="F36" s="85">
        <v>176000</v>
      </c>
      <c r="G36" s="69">
        <f t="shared" si="2"/>
        <v>88000</v>
      </c>
    </row>
    <row r="37" spans="1:9" x14ac:dyDescent="0.25">
      <c r="B37" s="93" t="s">
        <v>55</v>
      </c>
      <c r="C37" s="83" t="s">
        <v>122</v>
      </c>
      <c r="D37" s="94">
        <v>0.125</v>
      </c>
      <c r="E37" s="84" t="s">
        <v>58</v>
      </c>
      <c r="F37" s="85">
        <v>176000</v>
      </c>
      <c r="G37" s="95">
        <f t="shared" si="2"/>
        <v>22000</v>
      </c>
    </row>
    <row r="38" spans="1:9" x14ac:dyDescent="0.25">
      <c r="B38" s="93" t="s">
        <v>56</v>
      </c>
      <c r="C38" s="83" t="s">
        <v>122</v>
      </c>
      <c r="D38" s="94">
        <v>0.5</v>
      </c>
      <c r="E38" s="87" t="s">
        <v>43</v>
      </c>
      <c r="F38" s="85">
        <v>176000</v>
      </c>
      <c r="G38" s="95">
        <f t="shared" si="2"/>
        <v>88000</v>
      </c>
    </row>
    <row r="39" spans="1:9" ht="15.75" thickBot="1" x14ac:dyDescent="0.3">
      <c r="B39" s="93" t="s">
        <v>57</v>
      </c>
      <c r="C39" s="83" t="s">
        <v>122</v>
      </c>
      <c r="D39" s="94">
        <v>0.5</v>
      </c>
      <c r="E39" s="96" t="s">
        <v>43</v>
      </c>
      <c r="F39" s="85">
        <v>176000</v>
      </c>
      <c r="G39" s="95">
        <f t="shared" si="2"/>
        <v>88000</v>
      </c>
    </row>
    <row r="40" spans="1:9" ht="15.75" thickBot="1" x14ac:dyDescent="0.3">
      <c r="B40" s="115" t="s">
        <v>28</v>
      </c>
      <c r="C40" s="116"/>
      <c r="D40" s="117"/>
      <c r="E40" s="118"/>
      <c r="F40" s="119"/>
      <c r="G40" s="120">
        <f>SUM(G33:G39)</f>
        <v>506000</v>
      </c>
    </row>
    <row r="41" spans="1:9" x14ac:dyDescent="0.25">
      <c r="A41" s="2"/>
      <c r="B41" s="4"/>
      <c r="C41" s="4"/>
      <c r="D41" s="4"/>
      <c r="E41" s="4"/>
      <c r="F41" s="4"/>
      <c r="G41" s="4"/>
      <c r="H41" s="2"/>
    </row>
    <row r="42" spans="1:9" x14ac:dyDescent="0.25">
      <c r="B42" s="78" t="s">
        <v>12</v>
      </c>
      <c r="C42" s="101"/>
      <c r="D42" s="102"/>
      <c r="E42" s="102"/>
      <c r="F42" s="103"/>
      <c r="G42" s="104"/>
    </row>
    <row r="43" spans="1:9" ht="24" x14ac:dyDescent="0.25">
      <c r="B43" s="105" t="s">
        <v>14</v>
      </c>
      <c r="C43" s="105" t="s">
        <v>126</v>
      </c>
      <c r="D43" s="105" t="s">
        <v>127</v>
      </c>
      <c r="E43" s="105" t="s">
        <v>86</v>
      </c>
      <c r="F43" s="105" t="s">
        <v>15</v>
      </c>
      <c r="G43" s="106" t="s">
        <v>16</v>
      </c>
    </row>
    <row r="44" spans="1:9" x14ac:dyDescent="0.25">
      <c r="B44" s="107" t="s">
        <v>96</v>
      </c>
      <c r="C44" s="83" t="s">
        <v>10</v>
      </c>
      <c r="D44" s="108">
        <v>55000</v>
      </c>
      <c r="E44" s="83" t="s">
        <v>53</v>
      </c>
      <c r="F44" s="85">
        <v>119</v>
      </c>
      <c r="G44" s="69">
        <f>+F44*D44</f>
        <v>6545000</v>
      </c>
      <c r="I44" s="55"/>
    </row>
    <row r="45" spans="1:9" x14ac:dyDescent="0.25">
      <c r="B45" s="81" t="s">
        <v>60</v>
      </c>
      <c r="C45" s="83" t="s">
        <v>104</v>
      </c>
      <c r="D45" s="108">
        <v>13</v>
      </c>
      <c r="E45" s="83" t="s">
        <v>53</v>
      </c>
      <c r="F45" s="85">
        <v>60000</v>
      </c>
      <c r="G45" s="69">
        <f>+F45*D45</f>
        <v>780000</v>
      </c>
    </row>
    <row r="46" spans="1:9" x14ac:dyDescent="0.25">
      <c r="B46" s="81" t="s">
        <v>41</v>
      </c>
      <c r="C46" s="83" t="s">
        <v>59</v>
      </c>
      <c r="D46" s="108">
        <v>8400</v>
      </c>
      <c r="E46" s="83" t="s">
        <v>53</v>
      </c>
      <c r="F46" s="85">
        <v>213</v>
      </c>
      <c r="G46" s="69">
        <f t="shared" ref="G46:G48" si="3">+F46*D46</f>
        <v>1789200</v>
      </c>
    </row>
    <row r="47" spans="1:9" x14ac:dyDescent="0.25">
      <c r="B47" s="81" t="s">
        <v>61</v>
      </c>
      <c r="C47" s="83" t="s">
        <v>10</v>
      </c>
      <c r="D47" s="108">
        <v>160</v>
      </c>
      <c r="E47" s="83" t="s">
        <v>53</v>
      </c>
      <c r="F47" s="85">
        <v>469</v>
      </c>
      <c r="G47" s="69">
        <f t="shared" si="3"/>
        <v>75040</v>
      </c>
    </row>
    <row r="48" spans="1:9" x14ac:dyDescent="0.25">
      <c r="B48" s="81" t="s">
        <v>62</v>
      </c>
      <c r="C48" s="83" t="s">
        <v>42</v>
      </c>
      <c r="D48" s="108">
        <v>1</v>
      </c>
      <c r="E48" s="83" t="s">
        <v>53</v>
      </c>
      <c r="F48" s="85">
        <v>92500</v>
      </c>
      <c r="G48" s="69">
        <f t="shared" si="3"/>
        <v>92500</v>
      </c>
    </row>
    <row r="49" spans="2:8" x14ac:dyDescent="0.25">
      <c r="B49" s="107" t="s">
        <v>97</v>
      </c>
      <c r="C49" s="83"/>
      <c r="D49" s="108"/>
      <c r="E49" s="83"/>
      <c r="F49" s="85"/>
      <c r="G49" s="69"/>
    </row>
    <row r="50" spans="2:8" x14ac:dyDescent="0.25">
      <c r="B50" s="109" t="s">
        <v>82</v>
      </c>
      <c r="C50" s="84"/>
      <c r="D50" s="110"/>
      <c r="E50" s="87"/>
      <c r="F50" s="111"/>
      <c r="G50" s="69"/>
    </row>
    <row r="51" spans="2:8" x14ac:dyDescent="0.25">
      <c r="B51" s="112" t="s">
        <v>63</v>
      </c>
      <c r="C51" s="83" t="s">
        <v>76</v>
      </c>
      <c r="D51" s="83">
        <v>75</v>
      </c>
      <c r="E51" s="83" t="s">
        <v>53</v>
      </c>
      <c r="F51" s="85">
        <v>2231</v>
      </c>
      <c r="G51" s="69">
        <f>+F51*D51</f>
        <v>167325</v>
      </c>
      <c r="H51" s="1">
        <v>51750</v>
      </c>
    </row>
    <row r="52" spans="2:8" x14ac:dyDescent="0.25">
      <c r="B52" s="112" t="s">
        <v>64</v>
      </c>
      <c r="C52" s="83" t="s">
        <v>76</v>
      </c>
      <c r="D52" s="83">
        <v>100</v>
      </c>
      <c r="E52" s="83" t="s">
        <v>75</v>
      </c>
      <c r="F52" s="85">
        <v>763</v>
      </c>
      <c r="G52" s="69">
        <f t="shared" ref="G52:G58" si="4">+F52*D52</f>
        <v>76300</v>
      </c>
      <c r="H52" s="1">
        <v>79000</v>
      </c>
    </row>
    <row r="53" spans="2:8" x14ac:dyDescent="0.25">
      <c r="B53" s="112" t="s">
        <v>65</v>
      </c>
      <c r="C53" s="83" t="s">
        <v>76</v>
      </c>
      <c r="D53" s="83">
        <v>950</v>
      </c>
      <c r="E53" s="83" t="s">
        <v>74</v>
      </c>
      <c r="F53" s="85">
        <v>1975</v>
      </c>
      <c r="G53" s="69">
        <f t="shared" si="4"/>
        <v>1876250</v>
      </c>
      <c r="H53" s="1">
        <v>741000</v>
      </c>
    </row>
    <row r="54" spans="2:8" x14ac:dyDescent="0.25">
      <c r="B54" s="112" t="s">
        <v>66</v>
      </c>
      <c r="C54" s="83" t="s">
        <v>77</v>
      </c>
      <c r="D54" s="83">
        <v>5</v>
      </c>
      <c r="E54" s="83" t="s">
        <v>73</v>
      </c>
      <c r="F54" s="85">
        <v>4156</v>
      </c>
      <c r="G54" s="69">
        <f t="shared" si="4"/>
        <v>20780</v>
      </c>
      <c r="H54" s="1">
        <v>12500</v>
      </c>
    </row>
    <row r="55" spans="2:8" x14ac:dyDescent="0.25">
      <c r="B55" s="112" t="s">
        <v>67</v>
      </c>
      <c r="C55" s="83" t="s">
        <v>77</v>
      </c>
      <c r="D55" s="83">
        <v>5</v>
      </c>
      <c r="E55" s="83" t="s">
        <v>73</v>
      </c>
      <c r="F55" s="85">
        <v>12725</v>
      </c>
      <c r="G55" s="69">
        <f t="shared" si="4"/>
        <v>63625</v>
      </c>
      <c r="H55" s="1">
        <v>47500</v>
      </c>
    </row>
    <row r="56" spans="2:8" x14ac:dyDescent="0.25">
      <c r="B56" s="112" t="s">
        <v>68</v>
      </c>
      <c r="C56" s="83" t="s">
        <v>77</v>
      </c>
      <c r="D56" s="83">
        <v>5</v>
      </c>
      <c r="E56" s="83" t="s">
        <v>72</v>
      </c>
      <c r="F56" s="85">
        <v>13919</v>
      </c>
      <c r="G56" s="69">
        <f t="shared" si="4"/>
        <v>69595</v>
      </c>
      <c r="H56" s="1">
        <v>39380</v>
      </c>
    </row>
    <row r="57" spans="2:8" x14ac:dyDescent="0.25">
      <c r="B57" s="112" t="s">
        <v>110</v>
      </c>
      <c r="C57" s="83" t="s">
        <v>77</v>
      </c>
      <c r="D57" s="83">
        <v>4</v>
      </c>
      <c r="E57" s="83" t="s">
        <v>71</v>
      </c>
      <c r="F57" s="85">
        <v>13188</v>
      </c>
      <c r="G57" s="69">
        <f t="shared" si="4"/>
        <v>52752</v>
      </c>
      <c r="H57" s="1">
        <v>20400</v>
      </c>
    </row>
    <row r="58" spans="2:8" x14ac:dyDescent="0.25">
      <c r="B58" s="112" t="s">
        <v>69</v>
      </c>
      <c r="C58" s="83" t="s">
        <v>77</v>
      </c>
      <c r="D58" s="83">
        <v>50</v>
      </c>
      <c r="E58" s="113" t="s">
        <v>70</v>
      </c>
      <c r="F58" s="85">
        <v>1363</v>
      </c>
      <c r="G58" s="69">
        <f t="shared" si="4"/>
        <v>68150</v>
      </c>
      <c r="H58" s="1">
        <v>36500</v>
      </c>
    </row>
    <row r="59" spans="2:8" x14ac:dyDescent="0.25">
      <c r="B59" s="114" t="s">
        <v>98</v>
      </c>
      <c r="C59" s="83"/>
      <c r="D59" s="83"/>
      <c r="E59" s="113"/>
      <c r="F59" s="85"/>
      <c r="G59" s="69"/>
    </row>
    <row r="60" spans="2:8" x14ac:dyDescent="0.25">
      <c r="B60" s="58" t="s">
        <v>100</v>
      </c>
      <c r="C60" s="83" t="s">
        <v>101</v>
      </c>
      <c r="D60" s="83">
        <v>1</v>
      </c>
      <c r="E60" s="113" t="s">
        <v>105</v>
      </c>
      <c r="F60" s="85">
        <v>36188</v>
      </c>
      <c r="G60" s="69">
        <f>+F60*D60</f>
        <v>36188</v>
      </c>
    </row>
    <row r="61" spans="2:8" x14ac:dyDescent="0.25">
      <c r="B61" s="114" t="s">
        <v>99</v>
      </c>
      <c r="C61" s="83"/>
      <c r="D61" s="83"/>
      <c r="E61" s="113"/>
      <c r="F61" s="85"/>
      <c r="G61" s="69"/>
    </row>
    <row r="62" spans="2:8" x14ac:dyDescent="0.25">
      <c r="B62" s="58" t="s">
        <v>102</v>
      </c>
      <c r="C62" s="83" t="s">
        <v>106</v>
      </c>
      <c r="D62" s="83">
        <v>2</v>
      </c>
      <c r="E62" s="113" t="s">
        <v>107</v>
      </c>
      <c r="F62" s="85">
        <v>235838</v>
      </c>
      <c r="G62" s="69">
        <f>+F62*D62</f>
        <v>471676</v>
      </c>
    </row>
    <row r="63" spans="2:8" x14ac:dyDescent="0.25">
      <c r="B63" s="109" t="s">
        <v>83</v>
      </c>
      <c r="C63" s="84" t="s">
        <v>42</v>
      </c>
      <c r="D63" s="110">
        <v>1</v>
      </c>
      <c r="E63" s="87" t="s">
        <v>43</v>
      </c>
      <c r="F63" s="111">
        <v>386563</v>
      </c>
      <c r="G63" s="69">
        <f>+D63*F63</f>
        <v>386563</v>
      </c>
    </row>
    <row r="64" spans="2:8" ht="15.75" thickBot="1" x14ac:dyDescent="0.3">
      <c r="B64" s="97" t="s">
        <v>27</v>
      </c>
      <c r="C64" s="98"/>
      <c r="D64" s="99"/>
      <c r="E64" s="98"/>
      <c r="F64" s="99"/>
      <c r="G64" s="100">
        <f>SUM(G44:G63)</f>
        <v>12570944</v>
      </c>
    </row>
    <row r="65" spans="1:8" x14ac:dyDescent="0.25">
      <c r="B65" s="5"/>
      <c r="C65" s="4"/>
      <c r="D65" s="11"/>
      <c r="E65" s="4"/>
      <c r="F65" s="11"/>
      <c r="G65" s="17"/>
    </row>
    <row r="66" spans="1:8" x14ac:dyDescent="0.25">
      <c r="B66" s="78" t="s">
        <v>87</v>
      </c>
      <c r="C66" s="101"/>
      <c r="D66" s="102"/>
      <c r="E66" s="102"/>
      <c r="F66" s="103"/>
      <c r="G66" s="104"/>
    </row>
    <row r="67" spans="1:8" ht="24" x14ac:dyDescent="0.25">
      <c r="B67" s="126" t="s">
        <v>88</v>
      </c>
      <c r="C67" s="105" t="s">
        <v>126</v>
      </c>
      <c r="D67" s="105" t="s">
        <v>127</v>
      </c>
      <c r="E67" s="126" t="s">
        <v>86</v>
      </c>
      <c r="F67" s="105" t="s">
        <v>15</v>
      </c>
      <c r="G67" s="126" t="s">
        <v>16</v>
      </c>
    </row>
    <row r="68" spans="1:8" x14ac:dyDescent="0.25">
      <c r="B68" s="93" t="s">
        <v>78</v>
      </c>
      <c r="C68" s="127" t="s">
        <v>108</v>
      </c>
      <c r="D68" s="128">
        <v>1</v>
      </c>
      <c r="E68" s="129" t="s">
        <v>109</v>
      </c>
      <c r="F68" s="130">
        <v>320000</v>
      </c>
      <c r="G68" s="130">
        <f>F68*D68</f>
        <v>320000</v>
      </c>
    </row>
    <row r="69" spans="1:8" x14ac:dyDescent="0.25">
      <c r="B69" s="93" t="s">
        <v>111</v>
      </c>
      <c r="C69" s="131" t="s">
        <v>112</v>
      </c>
      <c r="D69" s="132">
        <v>1</v>
      </c>
      <c r="E69" s="133" t="s">
        <v>109</v>
      </c>
      <c r="F69" s="134">
        <v>1100000</v>
      </c>
      <c r="G69" s="130">
        <f>F69*D69</f>
        <v>1100000</v>
      </c>
    </row>
    <row r="70" spans="1:8" ht="15.75" thickBot="1" x14ac:dyDescent="0.3">
      <c r="B70" s="135" t="s">
        <v>89</v>
      </c>
      <c r="C70" s="136"/>
      <c r="D70" s="136"/>
      <c r="E70" s="136"/>
      <c r="F70" s="136"/>
      <c r="G70" s="137">
        <f>SUM(G68:G69)</f>
        <v>1420000</v>
      </c>
    </row>
    <row r="71" spans="1:8" ht="15.75" thickBot="1" x14ac:dyDescent="0.3">
      <c r="A71" s="2"/>
      <c r="B71" s="5"/>
      <c r="C71" s="4"/>
      <c r="D71" s="4"/>
      <c r="E71" s="4"/>
      <c r="F71" s="4"/>
      <c r="G71" s="5"/>
      <c r="H71" s="2"/>
    </row>
    <row r="72" spans="1:8" ht="15.75" thickBot="1" x14ac:dyDescent="0.3">
      <c r="B72" s="138" t="s">
        <v>13</v>
      </c>
      <c r="C72" s="22"/>
      <c r="D72" s="22"/>
      <c r="E72" s="22"/>
      <c r="F72" s="22"/>
      <c r="G72" s="142">
        <f>+G29+G40+G64+G70</f>
        <v>25613744</v>
      </c>
    </row>
    <row r="73" spans="1:8" ht="15.75" thickBot="1" x14ac:dyDescent="0.3">
      <c r="B73" s="139" t="s">
        <v>25</v>
      </c>
      <c r="C73" s="21"/>
      <c r="D73" s="21"/>
      <c r="E73" s="21"/>
      <c r="F73" s="21"/>
      <c r="G73" s="143">
        <f>0.05*G72</f>
        <v>1280687.2000000002</v>
      </c>
    </row>
    <row r="74" spans="1:8" ht="15.75" thickBot="1" x14ac:dyDescent="0.3">
      <c r="B74" s="140" t="s">
        <v>26</v>
      </c>
      <c r="C74" s="22"/>
      <c r="D74" s="22"/>
      <c r="E74" s="22"/>
      <c r="F74" s="22"/>
      <c r="G74" s="142">
        <f>SUM(G72:G73)</f>
        <v>26894431.199999999</v>
      </c>
    </row>
    <row r="75" spans="1:8" ht="15.75" thickBot="1" x14ac:dyDescent="0.3">
      <c r="B75" s="139" t="s">
        <v>24</v>
      </c>
      <c r="C75" s="21"/>
      <c r="D75" s="21"/>
      <c r="E75" s="21"/>
      <c r="F75" s="21"/>
      <c r="G75" s="143">
        <f>+G11</f>
        <v>31500000</v>
      </c>
    </row>
    <row r="76" spans="1:8" ht="15.75" thickBot="1" x14ac:dyDescent="0.3">
      <c r="B76" s="141" t="s">
        <v>17</v>
      </c>
      <c r="C76" s="23"/>
      <c r="D76" s="23"/>
      <c r="E76" s="23"/>
      <c r="F76" s="23"/>
      <c r="G76" s="144">
        <f>+G75-G74</f>
        <v>4605568.8000000007</v>
      </c>
    </row>
    <row r="77" spans="1:8" x14ac:dyDescent="0.25">
      <c r="B77" s="3"/>
      <c r="C77" s="3"/>
      <c r="D77" s="3"/>
      <c r="E77" s="3"/>
      <c r="F77" s="3"/>
      <c r="G77" s="3"/>
      <c r="H77" s="3"/>
    </row>
    <row r="78" spans="1:8" x14ac:dyDescent="0.25">
      <c r="B78" s="3"/>
      <c r="C78" s="3"/>
      <c r="D78" s="170"/>
      <c r="E78" s="171"/>
      <c r="F78" s="3"/>
      <c r="G78" s="3"/>
      <c r="H78" s="3"/>
    </row>
    <row r="79" spans="1:8" ht="15.75" thickBot="1" x14ac:dyDescent="0.3">
      <c r="B79" s="3"/>
      <c r="C79" s="3"/>
      <c r="D79" s="12"/>
      <c r="E79" s="12"/>
      <c r="F79" s="12"/>
      <c r="G79" s="3"/>
      <c r="H79" s="3"/>
    </row>
    <row r="80" spans="1:8" x14ac:dyDescent="0.25">
      <c r="B80" s="46" t="s">
        <v>90</v>
      </c>
      <c r="C80" s="47"/>
      <c r="D80" s="48"/>
      <c r="E80" s="48"/>
      <c r="F80" s="49"/>
    </row>
    <row r="81" spans="2:7" x14ac:dyDescent="0.25">
      <c r="B81" s="50" t="s">
        <v>91</v>
      </c>
      <c r="C81" s="2"/>
      <c r="D81" s="2"/>
      <c r="E81" s="2"/>
      <c r="F81" s="51"/>
    </row>
    <row r="82" spans="2:7" x14ac:dyDescent="0.25">
      <c r="B82" s="50" t="s">
        <v>92</v>
      </c>
      <c r="C82" s="2"/>
      <c r="D82" s="2"/>
      <c r="E82" s="2"/>
      <c r="F82" s="51"/>
    </row>
    <row r="83" spans="2:7" x14ac:dyDescent="0.25">
      <c r="B83" s="50" t="s">
        <v>93</v>
      </c>
      <c r="C83" s="2"/>
      <c r="D83" s="2"/>
      <c r="E83" s="2"/>
      <c r="F83" s="51"/>
    </row>
    <row r="84" spans="2:7" x14ac:dyDescent="0.25">
      <c r="B84" s="50" t="s">
        <v>94</v>
      </c>
      <c r="C84" s="2"/>
      <c r="D84" s="2"/>
      <c r="E84" s="2"/>
      <c r="F84" s="51"/>
    </row>
    <row r="85" spans="2:7" ht="15.75" thickBot="1" x14ac:dyDescent="0.3">
      <c r="B85" s="52" t="s">
        <v>95</v>
      </c>
      <c r="C85" s="53"/>
      <c r="D85" s="53"/>
      <c r="E85" s="53"/>
      <c r="F85" s="54"/>
    </row>
    <row r="87" spans="2:7" ht="15.75" thickBot="1" x14ac:dyDescent="0.3">
      <c r="B87" s="161" t="s">
        <v>113</v>
      </c>
      <c r="C87" s="162"/>
      <c r="D87" s="45"/>
      <c r="E87" s="34"/>
      <c r="F87" s="34"/>
    </row>
    <row r="88" spans="2:7" x14ac:dyDescent="0.25">
      <c r="B88" s="145" t="s">
        <v>88</v>
      </c>
      <c r="C88" s="146" t="s">
        <v>114</v>
      </c>
      <c r="D88" s="147" t="s">
        <v>115</v>
      </c>
      <c r="E88" s="34"/>
      <c r="F88" s="34"/>
    </row>
    <row r="89" spans="2:7" x14ac:dyDescent="0.25">
      <c r="B89" s="35" t="s">
        <v>116</v>
      </c>
      <c r="C89" s="36">
        <f>G29</f>
        <v>11116800</v>
      </c>
      <c r="D89" s="37">
        <f>+C89/C94</f>
        <v>0.4133495115524139</v>
      </c>
      <c r="E89" s="34"/>
      <c r="F89" s="34"/>
    </row>
    <row r="90" spans="2:7" x14ac:dyDescent="0.25">
      <c r="B90" s="35" t="s">
        <v>117</v>
      </c>
      <c r="C90" s="36">
        <f>G40</f>
        <v>506000</v>
      </c>
      <c r="D90" s="37">
        <f>(C90/C94)</f>
        <v>1.8814303832534671E-2</v>
      </c>
      <c r="E90" s="34"/>
      <c r="F90" s="34"/>
    </row>
    <row r="91" spans="2:7" x14ac:dyDescent="0.25">
      <c r="B91" s="35" t="s">
        <v>14</v>
      </c>
      <c r="C91" s="36">
        <f>G64</f>
        <v>12570944</v>
      </c>
      <c r="D91" s="37">
        <f>(C91/C94)</f>
        <v>0.4674181025252544</v>
      </c>
      <c r="E91" s="34"/>
      <c r="F91" s="34"/>
    </row>
    <row r="92" spans="2:7" x14ac:dyDescent="0.25">
      <c r="B92" s="35" t="s">
        <v>118</v>
      </c>
      <c r="C92" s="38">
        <f>G70</f>
        <v>1420000</v>
      </c>
      <c r="D92" s="37">
        <f>(C92/C94)</f>
        <v>5.2799034470749469E-2</v>
      </c>
      <c r="E92" s="39"/>
      <c r="F92" s="39"/>
      <c r="G92" s="20"/>
    </row>
    <row r="93" spans="2:7" x14ac:dyDescent="0.25">
      <c r="B93" s="35" t="s">
        <v>119</v>
      </c>
      <c r="C93" s="38">
        <f>G73</f>
        <v>1280687.2000000002</v>
      </c>
      <c r="D93" s="37">
        <f>(C93/C94)</f>
        <v>4.761904761904763E-2</v>
      </c>
      <c r="E93" s="39"/>
      <c r="F93" s="39"/>
    </row>
    <row r="94" spans="2:7" ht="15.75" thickBot="1" x14ac:dyDescent="0.3">
      <c r="B94" s="148" t="s">
        <v>120</v>
      </c>
      <c r="C94" s="149">
        <f>SUM(C89:C93)</f>
        <v>26894431.199999999</v>
      </c>
      <c r="D94" s="150">
        <f>SUM(D89:D93)</f>
        <v>1</v>
      </c>
      <c r="E94" s="39"/>
      <c r="F94" s="39"/>
      <c r="G94" s="20"/>
    </row>
    <row r="95" spans="2:7" x14ac:dyDescent="0.25">
      <c r="B95" s="40"/>
      <c r="C95" s="41"/>
      <c r="D95" s="41"/>
      <c r="E95" s="41"/>
      <c r="F95" s="41"/>
    </row>
    <row r="96" spans="2:7" ht="15.75" thickBot="1" x14ac:dyDescent="0.3">
      <c r="B96" s="42"/>
      <c r="C96" s="41"/>
      <c r="D96" s="41"/>
      <c r="E96" s="41"/>
      <c r="F96" s="41"/>
    </row>
    <row r="97" spans="2:6" ht="15.75" thickBot="1" x14ac:dyDescent="0.3">
      <c r="B97" s="158" t="s">
        <v>128</v>
      </c>
      <c r="C97" s="159"/>
      <c r="D97" s="159"/>
      <c r="E97" s="160"/>
    </row>
    <row r="98" spans="2:6" x14ac:dyDescent="0.25">
      <c r="B98" s="151" t="s">
        <v>129</v>
      </c>
      <c r="C98" s="154">
        <v>35000</v>
      </c>
      <c r="D98" s="155">
        <v>45000</v>
      </c>
      <c r="E98" s="156">
        <v>50000</v>
      </c>
    </row>
    <row r="99" spans="2:6" ht="15.75" thickBot="1" x14ac:dyDescent="0.3">
      <c r="B99" s="148" t="s">
        <v>130</v>
      </c>
      <c r="C99" s="152">
        <f>G74/C98</f>
        <v>768.41232000000002</v>
      </c>
      <c r="D99" s="149">
        <f>G72/D98</f>
        <v>569.19431111111112</v>
      </c>
      <c r="E99" s="153">
        <f>G73/E98</f>
        <v>25.613744000000004</v>
      </c>
    </row>
    <row r="100" spans="2:6" x14ac:dyDescent="0.25">
      <c r="B100" s="43" t="s">
        <v>121</v>
      </c>
      <c r="C100" s="44"/>
      <c r="D100" s="44"/>
      <c r="E100" s="44"/>
      <c r="F100" s="44"/>
    </row>
  </sheetData>
  <mergeCells count="10">
    <mergeCell ref="B97:E97"/>
    <mergeCell ref="B87:C87"/>
    <mergeCell ref="E14:F14"/>
    <mergeCell ref="E8:F8"/>
    <mergeCell ref="E9:F9"/>
    <mergeCell ref="E10:F10"/>
    <mergeCell ref="E12:F12"/>
    <mergeCell ref="E13:F13"/>
    <mergeCell ref="B16:G16"/>
    <mergeCell ref="D78:E78"/>
  </mergeCells>
  <pageMargins left="0.7" right="0.7" top="0.75" bottom="0.75" header="0.3" footer="0.3"/>
  <pageSetup paperSize="1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54" zoomScale="110" zoomScaleNormal="110" workbookViewId="0">
      <selection activeCell="K71" sqref="K71"/>
    </sheetView>
  </sheetViews>
  <sheetFormatPr baseColWidth="10" defaultColWidth="11.42578125" defaultRowHeight="15" x14ac:dyDescent="0.25"/>
  <cols>
    <col min="1" max="1" width="3.140625" style="1" customWidth="1"/>
    <col min="2" max="2" width="29.85546875" style="1" customWidth="1"/>
    <col min="3" max="3" width="13.140625" style="1" customWidth="1"/>
    <col min="4" max="5" width="11.42578125" style="1"/>
    <col min="6" max="6" width="14.7109375" style="1" customWidth="1"/>
    <col min="7" max="7" width="9.5703125" style="1" customWidth="1"/>
    <col min="8" max="8" width="11.42578125" style="1" hidden="1" customWidth="1"/>
    <col min="9" max="9" width="10" style="1" customWidth="1"/>
    <col min="10" max="10" width="13.140625" style="1" bestFit="1" customWidth="1"/>
    <col min="11" max="16384" width="11.42578125" style="1"/>
  </cols>
  <sheetData>
    <row r="1" spans="2:9" x14ac:dyDescent="0.25">
      <c r="B1" s="6"/>
      <c r="C1" s="6"/>
    </row>
    <row r="2" spans="2:9" x14ac:dyDescent="0.25">
      <c r="B2" s="6"/>
      <c r="C2" s="6"/>
    </row>
    <row r="3" spans="2:9" x14ac:dyDescent="0.25">
      <c r="B3" s="6"/>
      <c r="C3" s="6"/>
    </row>
    <row r="4" spans="2:9" x14ac:dyDescent="0.25">
      <c r="B4" s="6"/>
      <c r="C4" s="6"/>
    </row>
    <row r="5" spans="2:9" x14ac:dyDescent="0.25">
      <c r="B5" s="6"/>
      <c r="C5" s="6"/>
    </row>
    <row r="6" spans="2:9" x14ac:dyDescent="0.25">
      <c r="B6" s="6"/>
      <c r="C6" s="6"/>
    </row>
    <row r="7" spans="2:9" ht="15.75" thickBot="1" x14ac:dyDescent="0.3">
      <c r="C7" s="10"/>
      <c r="D7" s="10"/>
    </row>
    <row r="8" spans="2:9" ht="14.45" customHeight="1" x14ac:dyDescent="0.25">
      <c r="B8" s="56" t="s">
        <v>0</v>
      </c>
      <c r="C8" s="57" t="s">
        <v>38</v>
      </c>
      <c r="D8" s="4"/>
      <c r="E8" s="165" t="s">
        <v>79</v>
      </c>
      <c r="F8" s="166"/>
      <c r="G8" s="72">
        <v>45000</v>
      </c>
      <c r="H8" s="32">
        <v>45001</v>
      </c>
      <c r="I8" s="27"/>
    </row>
    <row r="9" spans="2:9" x14ac:dyDescent="0.25">
      <c r="B9" s="58" t="s">
        <v>1</v>
      </c>
      <c r="C9" s="59" t="s">
        <v>48</v>
      </c>
      <c r="D9" s="4"/>
      <c r="E9" s="167" t="s">
        <v>21</v>
      </c>
      <c r="F9" s="168"/>
      <c r="G9" s="65" t="s">
        <v>103</v>
      </c>
      <c r="H9" s="33" t="s">
        <v>103</v>
      </c>
      <c r="I9" s="28"/>
    </row>
    <row r="10" spans="2:9" x14ac:dyDescent="0.25">
      <c r="B10" s="58" t="s">
        <v>2</v>
      </c>
      <c r="C10" s="60" t="s">
        <v>35</v>
      </c>
      <c r="D10" s="4"/>
      <c r="E10" s="167" t="s">
        <v>36</v>
      </c>
      <c r="F10" s="168"/>
      <c r="G10" s="66">
        <v>700</v>
      </c>
      <c r="H10" s="24">
        <v>501</v>
      </c>
      <c r="I10" s="11"/>
    </row>
    <row r="11" spans="2:9" x14ac:dyDescent="0.25">
      <c r="B11" s="58" t="s">
        <v>3</v>
      </c>
      <c r="C11" s="60" t="s">
        <v>31</v>
      </c>
      <c r="D11" s="4"/>
      <c r="E11" s="67" t="s">
        <v>30</v>
      </c>
      <c r="F11" s="68"/>
      <c r="G11" s="69">
        <f>+G10*G8</f>
        <v>31500000</v>
      </c>
      <c r="H11" s="24">
        <f t="shared" ref="H11" si="0">+H10*H8</f>
        <v>22545501</v>
      </c>
      <c r="I11" s="29"/>
    </row>
    <row r="12" spans="2:9" ht="38.25" x14ac:dyDescent="0.25">
      <c r="B12" s="61" t="s">
        <v>5</v>
      </c>
      <c r="C12" s="62" t="s">
        <v>123</v>
      </c>
      <c r="D12" s="16"/>
      <c r="E12" s="167" t="s">
        <v>4</v>
      </c>
      <c r="F12" s="168"/>
      <c r="G12" s="70" t="s">
        <v>80</v>
      </c>
      <c r="H12" s="25" t="s">
        <v>80</v>
      </c>
      <c r="I12" s="30"/>
    </row>
    <row r="13" spans="2:9" x14ac:dyDescent="0.25">
      <c r="B13" s="61" t="s">
        <v>22</v>
      </c>
      <c r="C13" s="62" t="s">
        <v>85</v>
      </c>
      <c r="D13" s="16"/>
      <c r="E13" s="167" t="s">
        <v>6</v>
      </c>
      <c r="F13" s="168"/>
      <c r="G13" s="65" t="s">
        <v>103</v>
      </c>
      <c r="H13" s="33" t="s">
        <v>103</v>
      </c>
      <c r="I13" s="28"/>
    </row>
    <row r="14" spans="2:9" ht="26.25" thickBot="1" x14ac:dyDescent="0.3">
      <c r="B14" s="63" t="s">
        <v>8</v>
      </c>
      <c r="C14" s="64">
        <v>44593</v>
      </c>
      <c r="D14" s="4"/>
      <c r="E14" s="163" t="s">
        <v>7</v>
      </c>
      <c r="F14" s="164"/>
      <c r="G14" s="71" t="s">
        <v>32</v>
      </c>
      <c r="H14" s="26" t="s">
        <v>32</v>
      </c>
      <c r="I14" s="31"/>
    </row>
    <row r="15" spans="2:9" x14ac:dyDescent="0.25">
      <c r="B15" s="13"/>
      <c r="C15" s="4"/>
      <c r="D15" s="4"/>
      <c r="E15" s="14"/>
      <c r="F15" s="14"/>
      <c r="G15" s="15"/>
    </row>
    <row r="16" spans="2:9" x14ac:dyDescent="0.25">
      <c r="B16" s="169" t="s">
        <v>23</v>
      </c>
      <c r="C16" s="169"/>
      <c r="D16" s="169"/>
      <c r="E16" s="169"/>
      <c r="F16" s="169"/>
      <c r="G16" s="169"/>
    </row>
    <row r="17" spans="2:8" ht="15.75" thickBot="1" x14ac:dyDescent="0.3">
      <c r="C17" s="7"/>
      <c r="D17" s="8"/>
      <c r="E17" s="9"/>
      <c r="F17" s="10"/>
    </row>
    <row r="18" spans="2:8" ht="15.75" thickBot="1" x14ac:dyDescent="0.3">
      <c r="B18" s="73" t="s">
        <v>9</v>
      </c>
      <c r="C18" s="2"/>
      <c r="D18" s="2"/>
      <c r="E18" s="2"/>
      <c r="F18" s="2"/>
      <c r="G18" s="2"/>
    </row>
    <row r="19" spans="2:8" ht="24" x14ac:dyDescent="0.25">
      <c r="B19" s="77" t="s">
        <v>20</v>
      </c>
      <c r="C19" s="74" t="s">
        <v>10</v>
      </c>
      <c r="D19" s="74" t="s">
        <v>18</v>
      </c>
      <c r="E19" s="75" t="s">
        <v>11</v>
      </c>
      <c r="F19" s="75" t="s">
        <v>15</v>
      </c>
      <c r="G19" s="76" t="s">
        <v>16</v>
      </c>
      <c r="H19" s="18" t="s">
        <v>16</v>
      </c>
    </row>
    <row r="20" spans="2:8" x14ac:dyDescent="0.25">
      <c r="B20" s="81" t="s">
        <v>37</v>
      </c>
      <c r="C20" s="82" t="s">
        <v>19</v>
      </c>
      <c r="D20" s="83">
        <v>23</v>
      </c>
      <c r="E20" s="84" t="s">
        <v>43</v>
      </c>
      <c r="F20" s="85">
        <v>28000</v>
      </c>
      <c r="G20" s="69">
        <f t="shared" ref="G20:G28" si="1">+F20*D20</f>
        <v>644000</v>
      </c>
    </row>
    <row r="21" spans="2:8" x14ac:dyDescent="0.25">
      <c r="B21" s="81" t="s">
        <v>44</v>
      </c>
      <c r="C21" s="82" t="s">
        <v>19</v>
      </c>
      <c r="D21" s="86">
        <v>15</v>
      </c>
      <c r="E21" s="87" t="s">
        <v>43</v>
      </c>
      <c r="F21" s="85">
        <v>28000</v>
      </c>
      <c r="G21" s="69">
        <f t="shared" si="1"/>
        <v>420000</v>
      </c>
    </row>
    <row r="22" spans="2:8" x14ac:dyDescent="0.25">
      <c r="B22" s="81" t="s">
        <v>45</v>
      </c>
      <c r="C22" s="82" t="s">
        <v>19</v>
      </c>
      <c r="D22" s="86">
        <v>10</v>
      </c>
      <c r="E22" s="87" t="s">
        <v>43</v>
      </c>
      <c r="F22" s="85">
        <v>28000</v>
      </c>
      <c r="G22" s="69">
        <f t="shared" si="1"/>
        <v>280000</v>
      </c>
    </row>
    <row r="23" spans="2:8" x14ac:dyDescent="0.25">
      <c r="B23" s="81" t="s">
        <v>46</v>
      </c>
      <c r="C23" s="82" t="s">
        <v>19</v>
      </c>
      <c r="D23" s="86">
        <v>4</v>
      </c>
      <c r="E23" s="87" t="s">
        <v>47</v>
      </c>
      <c r="F23" s="85">
        <v>28000</v>
      </c>
      <c r="G23" s="69">
        <f t="shared" si="1"/>
        <v>112000</v>
      </c>
    </row>
    <row r="24" spans="2:8" x14ac:dyDescent="0.25">
      <c r="B24" s="81" t="s">
        <v>50</v>
      </c>
      <c r="C24" s="82" t="s">
        <v>19</v>
      </c>
      <c r="D24" s="86">
        <v>10</v>
      </c>
      <c r="E24" s="88" t="s">
        <v>103</v>
      </c>
      <c r="F24" s="85">
        <v>28000</v>
      </c>
      <c r="G24" s="89">
        <f t="shared" si="1"/>
        <v>280000</v>
      </c>
    </row>
    <row r="25" spans="2:8" x14ac:dyDescent="0.25">
      <c r="B25" s="81" t="s">
        <v>49</v>
      </c>
      <c r="C25" s="82" t="s">
        <v>19</v>
      </c>
      <c r="D25" s="82">
        <v>12</v>
      </c>
      <c r="E25" s="87" t="s">
        <v>43</v>
      </c>
      <c r="F25" s="85">
        <v>28000</v>
      </c>
      <c r="G25" s="89">
        <f t="shared" si="1"/>
        <v>336000</v>
      </c>
    </row>
    <row r="26" spans="2:8" x14ac:dyDescent="0.25">
      <c r="B26" s="81" t="s">
        <v>51</v>
      </c>
      <c r="C26" s="82" t="s">
        <v>19</v>
      </c>
      <c r="D26" s="82">
        <v>9</v>
      </c>
      <c r="E26" s="84" t="s">
        <v>52</v>
      </c>
      <c r="F26" s="85">
        <v>28000</v>
      </c>
      <c r="G26" s="89">
        <f t="shared" si="1"/>
        <v>252000</v>
      </c>
    </row>
    <row r="27" spans="2:8" x14ac:dyDescent="0.25">
      <c r="B27" s="81" t="s">
        <v>33</v>
      </c>
      <c r="C27" s="82" t="s">
        <v>19</v>
      </c>
      <c r="D27" s="82">
        <v>5</v>
      </c>
      <c r="E27" s="87" t="s">
        <v>43</v>
      </c>
      <c r="F27" s="85">
        <v>28000</v>
      </c>
      <c r="G27" s="89">
        <f t="shared" si="1"/>
        <v>140000</v>
      </c>
    </row>
    <row r="28" spans="2:8" x14ac:dyDescent="0.25">
      <c r="B28" s="81" t="s">
        <v>84</v>
      </c>
      <c r="C28" s="82" t="s">
        <v>81</v>
      </c>
      <c r="D28" s="90">
        <v>8000</v>
      </c>
      <c r="E28" s="88" t="s">
        <v>103</v>
      </c>
      <c r="F28" s="91">
        <v>850</v>
      </c>
      <c r="G28" s="89">
        <f t="shared" si="1"/>
        <v>6800000</v>
      </c>
    </row>
    <row r="29" spans="2:8" ht="15.75" thickBot="1" x14ac:dyDescent="0.3">
      <c r="B29" s="121" t="s">
        <v>29</v>
      </c>
      <c r="C29" s="122"/>
      <c r="D29" s="123"/>
      <c r="E29" s="124"/>
      <c r="F29" s="125"/>
      <c r="G29" s="100">
        <f>SUM(G20:G28)</f>
        <v>9264000</v>
      </c>
    </row>
    <row r="30" spans="2:8" x14ac:dyDescent="0.25">
      <c r="B30" s="5"/>
    </row>
    <row r="31" spans="2:8" x14ac:dyDescent="0.25">
      <c r="B31" s="78" t="s">
        <v>124</v>
      </c>
      <c r="C31" s="4"/>
      <c r="D31" s="4"/>
      <c r="E31" s="4"/>
      <c r="F31" s="4"/>
      <c r="G31" s="4"/>
    </row>
    <row r="32" spans="2:8" x14ac:dyDescent="0.25">
      <c r="B32" s="79" t="s">
        <v>20</v>
      </c>
      <c r="C32" s="80" t="s">
        <v>10</v>
      </c>
      <c r="D32" s="80" t="s">
        <v>18</v>
      </c>
      <c r="E32" s="79" t="s">
        <v>125</v>
      </c>
      <c r="F32" s="80" t="s">
        <v>15</v>
      </c>
      <c r="G32" s="79" t="s">
        <v>16</v>
      </c>
    </row>
    <row r="33" spans="1:10" x14ac:dyDescent="0.25">
      <c r="B33" s="81" t="s">
        <v>34</v>
      </c>
      <c r="C33" s="83" t="s">
        <v>122</v>
      </c>
      <c r="D33" s="92">
        <v>0.5</v>
      </c>
      <c r="E33" s="84" t="s">
        <v>53</v>
      </c>
      <c r="F33" s="85">
        <v>180000</v>
      </c>
      <c r="G33" s="69">
        <f>+F33*D33</f>
        <v>90000</v>
      </c>
    </row>
    <row r="34" spans="1:10" x14ac:dyDescent="0.25">
      <c r="B34" s="81" t="s">
        <v>39</v>
      </c>
      <c r="C34" s="83" t="s">
        <v>122</v>
      </c>
      <c r="D34" s="92">
        <v>0.5</v>
      </c>
      <c r="E34" s="84" t="s">
        <v>53</v>
      </c>
      <c r="F34" s="85">
        <v>180000</v>
      </c>
      <c r="G34" s="69">
        <f>+F34*D34</f>
        <v>90000</v>
      </c>
    </row>
    <row r="35" spans="1:10" x14ac:dyDescent="0.25">
      <c r="B35" s="81" t="s">
        <v>40</v>
      </c>
      <c r="C35" s="83" t="s">
        <v>122</v>
      </c>
      <c r="D35" s="92">
        <v>0.25</v>
      </c>
      <c r="E35" s="84" t="s">
        <v>53</v>
      </c>
      <c r="F35" s="85">
        <v>180000</v>
      </c>
      <c r="G35" s="69">
        <f t="shared" ref="G35:G39" si="2">+F35*D35</f>
        <v>45000</v>
      </c>
    </row>
    <row r="36" spans="1:10" x14ac:dyDescent="0.25">
      <c r="B36" s="81" t="s">
        <v>54</v>
      </c>
      <c r="C36" s="83" t="s">
        <v>122</v>
      </c>
      <c r="D36" s="92">
        <v>0.5</v>
      </c>
      <c r="E36" s="84" t="s">
        <v>53</v>
      </c>
      <c r="F36" s="85">
        <v>180000</v>
      </c>
      <c r="G36" s="69">
        <f t="shared" si="2"/>
        <v>90000</v>
      </c>
    </row>
    <row r="37" spans="1:10" x14ac:dyDescent="0.25">
      <c r="B37" s="93" t="s">
        <v>55</v>
      </c>
      <c r="C37" s="83" t="s">
        <v>122</v>
      </c>
      <c r="D37" s="94">
        <v>0.125</v>
      </c>
      <c r="E37" s="84" t="s">
        <v>58</v>
      </c>
      <c r="F37" s="85">
        <v>180000</v>
      </c>
      <c r="G37" s="95">
        <f t="shared" si="2"/>
        <v>22500</v>
      </c>
    </row>
    <row r="38" spans="1:10" x14ac:dyDescent="0.25">
      <c r="B38" s="93" t="s">
        <v>56</v>
      </c>
      <c r="C38" s="83" t="s">
        <v>122</v>
      </c>
      <c r="D38" s="94">
        <v>0.5</v>
      </c>
      <c r="E38" s="87" t="s">
        <v>43</v>
      </c>
      <c r="F38" s="85">
        <v>180000</v>
      </c>
      <c r="G38" s="95">
        <f t="shared" si="2"/>
        <v>90000</v>
      </c>
    </row>
    <row r="39" spans="1:10" ht="15.75" thickBot="1" x14ac:dyDescent="0.3">
      <c r="B39" s="93" t="s">
        <v>57</v>
      </c>
      <c r="C39" s="83" t="s">
        <v>122</v>
      </c>
      <c r="D39" s="94">
        <v>0.5</v>
      </c>
      <c r="E39" s="96" t="s">
        <v>43</v>
      </c>
      <c r="F39" s="85">
        <v>180000</v>
      </c>
      <c r="G39" s="95">
        <f t="shared" si="2"/>
        <v>90000</v>
      </c>
    </row>
    <row r="40" spans="1:10" ht="15.75" thickBot="1" x14ac:dyDescent="0.3">
      <c r="B40" s="115" t="s">
        <v>28</v>
      </c>
      <c r="C40" s="116"/>
      <c r="D40" s="117"/>
      <c r="E40" s="118"/>
      <c r="F40" s="119"/>
      <c r="G40" s="120">
        <f>SUM(G33:G39)</f>
        <v>517500</v>
      </c>
    </row>
    <row r="41" spans="1:10" x14ac:dyDescent="0.25">
      <c r="A41" s="2"/>
      <c r="B41" s="4"/>
      <c r="C41" s="4"/>
      <c r="D41" s="4"/>
      <c r="E41" s="4"/>
      <c r="F41" s="4"/>
      <c r="G41" s="4"/>
      <c r="H41" s="2"/>
    </row>
    <row r="42" spans="1:10" x14ac:dyDescent="0.25">
      <c r="B42" s="78" t="s">
        <v>12</v>
      </c>
      <c r="C42" s="101"/>
      <c r="D42" s="102"/>
      <c r="E42" s="102"/>
      <c r="F42" s="103"/>
      <c r="G42" s="104"/>
    </row>
    <row r="43" spans="1:10" ht="24" x14ac:dyDescent="0.25">
      <c r="B43" s="105" t="s">
        <v>14</v>
      </c>
      <c r="C43" s="105" t="s">
        <v>126</v>
      </c>
      <c r="D43" s="105" t="s">
        <v>127</v>
      </c>
      <c r="E43" s="105" t="s">
        <v>86</v>
      </c>
      <c r="F43" s="105" t="s">
        <v>15</v>
      </c>
      <c r="G43" s="106" t="s">
        <v>16</v>
      </c>
    </row>
    <row r="44" spans="1:10" x14ac:dyDescent="0.25">
      <c r="B44" s="107" t="s">
        <v>96</v>
      </c>
      <c r="C44" s="83" t="s">
        <v>10</v>
      </c>
      <c r="D44" s="108">
        <v>55000</v>
      </c>
      <c r="E44" s="83" t="s">
        <v>53</v>
      </c>
      <c r="F44" s="85">
        <f>'Frutillas Casablanca'!F44*'Al 22.06.22'!$J$44</f>
        <v>124.35499999999999</v>
      </c>
      <c r="G44" s="69">
        <f>+F44*D44</f>
        <v>6839524.9999999991</v>
      </c>
      <c r="I44" s="55"/>
      <c r="J44" s="157">
        <v>1.0449999999999999</v>
      </c>
    </row>
    <row r="45" spans="1:10" x14ac:dyDescent="0.25">
      <c r="B45" s="81" t="s">
        <v>60</v>
      </c>
      <c r="C45" s="83" t="s">
        <v>104</v>
      </c>
      <c r="D45" s="108">
        <v>13</v>
      </c>
      <c r="E45" s="83" t="s">
        <v>53</v>
      </c>
      <c r="F45" s="85">
        <f>'Frutillas Casablanca'!F45*'Al 22.06.22'!$J$44</f>
        <v>62699.999999999993</v>
      </c>
      <c r="G45" s="69">
        <f>+F45*D45</f>
        <v>815099.99999999988</v>
      </c>
    </row>
    <row r="46" spans="1:10" x14ac:dyDescent="0.25">
      <c r="B46" s="81" t="s">
        <v>41</v>
      </c>
      <c r="C46" s="83" t="s">
        <v>59</v>
      </c>
      <c r="D46" s="108">
        <v>8400</v>
      </c>
      <c r="E46" s="83" t="s">
        <v>53</v>
      </c>
      <c r="F46" s="85">
        <f>'Frutillas Casablanca'!F46*'Al 22.06.22'!$J$44</f>
        <v>222.58499999999998</v>
      </c>
      <c r="G46" s="69">
        <f t="shared" ref="G46:G48" si="3">+F46*D46</f>
        <v>1869713.9999999998</v>
      </c>
    </row>
    <row r="47" spans="1:10" x14ac:dyDescent="0.25">
      <c r="B47" s="81" t="s">
        <v>61</v>
      </c>
      <c r="C47" s="83" t="s">
        <v>10</v>
      </c>
      <c r="D47" s="108">
        <v>160</v>
      </c>
      <c r="E47" s="83" t="s">
        <v>53</v>
      </c>
      <c r="F47" s="85">
        <f>'Frutillas Casablanca'!F47*'Al 22.06.22'!$J$44</f>
        <v>490.10499999999996</v>
      </c>
      <c r="G47" s="69">
        <f t="shared" si="3"/>
        <v>78416.799999999988</v>
      </c>
    </row>
    <row r="48" spans="1:10" x14ac:dyDescent="0.25">
      <c r="B48" s="81" t="s">
        <v>62</v>
      </c>
      <c r="C48" s="83" t="s">
        <v>42</v>
      </c>
      <c r="D48" s="108">
        <v>1</v>
      </c>
      <c r="E48" s="83" t="s">
        <v>53</v>
      </c>
      <c r="F48" s="85">
        <f>'Frutillas Casablanca'!F48*'Al 22.06.22'!$J$44</f>
        <v>96662.5</v>
      </c>
      <c r="G48" s="69">
        <f t="shared" si="3"/>
        <v>96662.5</v>
      </c>
      <c r="J48" s="19"/>
    </row>
    <row r="49" spans="2:8" x14ac:dyDescent="0.25">
      <c r="B49" s="107" t="s">
        <v>97</v>
      </c>
      <c r="C49" s="83"/>
      <c r="D49" s="108"/>
      <c r="E49" s="83"/>
      <c r="F49" s="85">
        <f>'Frutillas Casablanca'!F49*'Al 22.06.22'!$J$44</f>
        <v>0</v>
      </c>
      <c r="G49" s="69"/>
    </row>
    <row r="50" spans="2:8" x14ac:dyDescent="0.25">
      <c r="B50" s="109" t="s">
        <v>82</v>
      </c>
      <c r="C50" s="84"/>
      <c r="D50" s="110"/>
      <c r="E50" s="87"/>
      <c r="F50" s="85">
        <f>'Frutillas Casablanca'!F50*'Al 22.06.22'!$J$44</f>
        <v>0</v>
      </c>
      <c r="G50" s="69"/>
    </row>
    <row r="51" spans="2:8" x14ac:dyDescent="0.25">
      <c r="B51" s="112" t="s">
        <v>63</v>
      </c>
      <c r="C51" s="83" t="s">
        <v>76</v>
      </c>
      <c r="D51" s="83">
        <v>75</v>
      </c>
      <c r="E51" s="83" t="s">
        <v>53</v>
      </c>
      <c r="F51" s="85">
        <f>'Frutillas Casablanca'!F51*'Al 22.06.22'!$J$44</f>
        <v>2331.395</v>
      </c>
      <c r="G51" s="69">
        <f>+F51*D51</f>
        <v>174854.625</v>
      </c>
      <c r="H51" s="1">
        <v>51750</v>
      </c>
    </row>
    <row r="52" spans="2:8" x14ac:dyDescent="0.25">
      <c r="B52" s="112" t="s">
        <v>64</v>
      </c>
      <c r="C52" s="83" t="s">
        <v>76</v>
      </c>
      <c r="D52" s="83">
        <v>100</v>
      </c>
      <c r="E52" s="83" t="s">
        <v>75</v>
      </c>
      <c r="F52" s="85">
        <f>'Frutillas Casablanca'!F52*'Al 22.06.22'!$J$44</f>
        <v>797.33499999999992</v>
      </c>
      <c r="G52" s="69">
        <f t="shared" ref="G52:G58" si="4">+F52*D52</f>
        <v>79733.499999999985</v>
      </c>
      <c r="H52" s="1">
        <v>79000</v>
      </c>
    </row>
    <row r="53" spans="2:8" x14ac:dyDescent="0.25">
      <c r="B53" s="112" t="s">
        <v>65</v>
      </c>
      <c r="C53" s="83" t="s">
        <v>76</v>
      </c>
      <c r="D53" s="83">
        <v>950</v>
      </c>
      <c r="E53" s="83" t="s">
        <v>74</v>
      </c>
      <c r="F53" s="85">
        <f>'Frutillas Casablanca'!F53*'Al 22.06.22'!$J$44</f>
        <v>2063.875</v>
      </c>
      <c r="G53" s="69">
        <f t="shared" si="4"/>
        <v>1960681.25</v>
      </c>
      <c r="H53" s="1">
        <v>741000</v>
      </c>
    </row>
    <row r="54" spans="2:8" x14ac:dyDescent="0.25">
      <c r="B54" s="112" t="s">
        <v>66</v>
      </c>
      <c r="C54" s="83" t="s">
        <v>77</v>
      </c>
      <c r="D54" s="83">
        <v>5</v>
      </c>
      <c r="E54" s="83" t="s">
        <v>73</v>
      </c>
      <c r="F54" s="85">
        <f>'Frutillas Casablanca'!F54*'Al 22.06.22'!$J$44</f>
        <v>4343.0199999999995</v>
      </c>
      <c r="G54" s="69">
        <f t="shared" si="4"/>
        <v>21715.1</v>
      </c>
      <c r="H54" s="1">
        <v>12500</v>
      </c>
    </row>
    <row r="55" spans="2:8" x14ac:dyDescent="0.25">
      <c r="B55" s="112" t="s">
        <v>67</v>
      </c>
      <c r="C55" s="83" t="s">
        <v>77</v>
      </c>
      <c r="D55" s="83">
        <v>5</v>
      </c>
      <c r="E55" s="83" t="s">
        <v>73</v>
      </c>
      <c r="F55" s="85">
        <f>'Frutillas Casablanca'!F55*'Al 22.06.22'!$J$44</f>
        <v>13297.625</v>
      </c>
      <c r="G55" s="69">
        <f t="shared" si="4"/>
        <v>66488.125</v>
      </c>
      <c r="H55" s="1">
        <v>47500</v>
      </c>
    </row>
    <row r="56" spans="2:8" x14ac:dyDescent="0.25">
      <c r="B56" s="112" t="s">
        <v>68</v>
      </c>
      <c r="C56" s="83" t="s">
        <v>77</v>
      </c>
      <c r="D56" s="83">
        <v>5</v>
      </c>
      <c r="E56" s="83" t="s">
        <v>72</v>
      </c>
      <c r="F56" s="85">
        <f>'Frutillas Casablanca'!F56*'Al 22.06.22'!$J$44</f>
        <v>14545.355</v>
      </c>
      <c r="G56" s="69">
        <f t="shared" si="4"/>
        <v>72726.774999999994</v>
      </c>
      <c r="H56" s="1">
        <v>39380</v>
      </c>
    </row>
    <row r="57" spans="2:8" x14ac:dyDescent="0.25">
      <c r="B57" s="112" t="s">
        <v>110</v>
      </c>
      <c r="C57" s="83" t="s">
        <v>77</v>
      </c>
      <c r="D57" s="83">
        <v>4</v>
      </c>
      <c r="E57" s="83" t="s">
        <v>71</v>
      </c>
      <c r="F57" s="85">
        <f>'Frutillas Casablanca'!F57*'Al 22.06.22'!$J$44</f>
        <v>13781.46</v>
      </c>
      <c r="G57" s="69">
        <f t="shared" si="4"/>
        <v>55125.84</v>
      </c>
      <c r="H57" s="1">
        <v>20400</v>
      </c>
    </row>
    <row r="58" spans="2:8" x14ac:dyDescent="0.25">
      <c r="B58" s="112" t="s">
        <v>69</v>
      </c>
      <c r="C58" s="83" t="s">
        <v>77</v>
      </c>
      <c r="D58" s="83">
        <v>50</v>
      </c>
      <c r="E58" s="113" t="s">
        <v>70</v>
      </c>
      <c r="F58" s="85">
        <f>'Frutillas Casablanca'!F58*'Al 22.06.22'!$J$44</f>
        <v>1424.3349999999998</v>
      </c>
      <c r="G58" s="69">
        <f t="shared" si="4"/>
        <v>71216.749999999985</v>
      </c>
      <c r="H58" s="1">
        <v>36500</v>
      </c>
    </row>
    <row r="59" spans="2:8" x14ac:dyDescent="0.25">
      <c r="B59" s="114" t="s">
        <v>98</v>
      </c>
      <c r="C59" s="83"/>
      <c r="D59" s="83"/>
      <c r="E59" s="113"/>
      <c r="F59" s="85">
        <f>'Frutillas Casablanca'!F59*'Al 22.06.22'!$J$44</f>
        <v>0</v>
      </c>
      <c r="G59" s="69"/>
    </row>
    <row r="60" spans="2:8" x14ac:dyDescent="0.25">
      <c r="B60" s="58" t="s">
        <v>100</v>
      </c>
      <c r="C60" s="83" t="s">
        <v>101</v>
      </c>
      <c r="D60" s="83">
        <v>1</v>
      </c>
      <c r="E60" s="113" t="s">
        <v>105</v>
      </c>
      <c r="F60" s="85">
        <f>'Frutillas Casablanca'!F60*'Al 22.06.22'!$J$44</f>
        <v>37816.46</v>
      </c>
      <c r="G60" s="69">
        <f>+F60*D60</f>
        <v>37816.46</v>
      </c>
    </row>
    <row r="61" spans="2:8" x14ac:dyDescent="0.25">
      <c r="B61" s="114" t="s">
        <v>99</v>
      </c>
      <c r="C61" s="83"/>
      <c r="D61" s="83"/>
      <c r="E61" s="113"/>
      <c r="F61" s="85">
        <f>'Frutillas Casablanca'!F61*'Al 22.06.22'!$J$44</f>
        <v>0</v>
      </c>
      <c r="G61" s="69"/>
    </row>
    <row r="62" spans="2:8" x14ac:dyDescent="0.25">
      <c r="B62" s="58" t="s">
        <v>102</v>
      </c>
      <c r="C62" s="83" t="s">
        <v>106</v>
      </c>
      <c r="D62" s="83">
        <v>2</v>
      </c>
      <c r="E62" s="113" t="s">
        <v>107</v>
      </c>
      <c r="F62" s="85">
        <f>'Frutillas Casablanca'!F62*'Al 22.06.22'!$J$44</f>
        <v>246450.71</v>
      </c>
      <c r="G62" s="69">
        <f>+F62*D62</f>
        <v>492901.42</v>
      </c>
    </row>
    <row r="63" spans="2:8" x14ac:dyDescent="0.25">
      <c r="B63" s="109" t="s">
        <v>83</v>
      </c>
      <c r="C63" s="84" t="s">
        <v>42</v>
      </c>
      <c r="D63" s="110">
        <v>1</v>
      </c>
      <c r="E63" s="87" t="s">
        <v>43</v>
      </c>
      <c r="F63" s="85">
        <f>'Frutillas Casablanca'!F63*'Al 22.06.22'!$J$44</f>
        <v>403958.33499999996</v>
      </c>
      <c r="G63" s="69">
        <f>+D63*F63</f>
        <v>403958.33499999996</v>
      </c>
    </row>
    <row r="64" spans="2:8" ht="15.75" thickBot="1" x14ac:dyDescent="0.3">
      <c r="B64" s="97" t="s">
        <v>27</v>
      </c>
      <c r="C64" s="98"/>
      <c r="D64" s="99"/>
      <c r="E64" s="98"/>
      <c r="F64" s="99"/>
      <c r="G64" s="100">
        <f>SUM(G44:G63)</f>
        <v>13136636.48</v>
      </c>
    </row>
    <row r="65" spans="1:8" x14ac:dyDescent="0.25">
      <c r="B65" s="5"/>
      <c r="C65" s="4"/>
      <c r="D65" s="11"/>
      <c r="E65" s="4"/>
      <c r="F65" s="11"/>
      <c r="G65" s="17"/>
    </row>
    <row r="66" spans="1:8" x14ac:dyDescent="0.25">
      <c r="B66" s="78" t="s">
        <v>87</v>
      </c>
      <c r="C66" s="101"/>
      <c r="D66" s="102"/>
      <c r="E66" s="102"/>
      <c r="F66" s="103"/>
      <c r="G66" s="104"/>
    </row>
    <row r="67" spans="1:8" ht="24" x14ac:dyDescent="0.25">
      <c r="B67" s="126" t="s">
        <v>88</v>
      </c>
      <c r="C67" s="105" t="s">
        <v>126</v>
      </c>
      <c r="D67" s="105" t="s">
        <v>127</v>
      </c>
      <c r="E67" s="126" t="s">
        <v>86</v>
      </c>
      <c r="F67" s="105" t="s">
        <v>15</v>
      </c>
      <c r="G67" s="126" t="s">
        <v>16</v>
      </c>
    </row>
    <row r="68" spans="1:8" x14ac:dyDescent="0.25">
      <c r="B68" s="93" t="s">
        <v>78</v>
      </c>
      <c r="C68" s="127" t="s">
        <v>108</v>
      </c>
      <c r="D68" s="128">
        <v>1</v>
      </c>
      <c r="E68" s="129" t="s">
        <v>109</v>
      </c>
      <c r="F68" s="130">
        <v>350000</v>
      </c>
      <c r="G68" s="130">
        <f>F68*D68</f>
        <v>350000</v>
      </c>
    </row>
    <row r="69" spans="1:8" x14ac:dyDescent="0.25">
      <c r="B69" s="93" t="s">
        <v>111</v>
      </c>
      <c r="C69" s="131" t="s">
        <v>112</v>
      </c>
      <c r="D69" s="132">
        <v>1</v>
      </c>
      <c r="E69" s="133" t="s">
        <v>109</v>
      </c>
      <c r="F69" s="134">
        <v>1100000</v>
      </c>
      <c r="G69" s="130">
        <f>F69*D69</f>
        <v>1100000</v>
      </c>
    </row>
    <row r="70" spans="1:8" ht="15.75" thickBot="1" x14ac:dyDescent="0.3">
      <c r="B70" s="135" t="s">
        <v>89</v>
      </c>
      <c r="C70" s="136"/>
      <c r="D70" s="136"/>
      <c r="E70" s="136"/>
      <c r="F70" s="136"/>
      <c r="G70" s="137">
        <f>SUM(G68:G69)</f>
        <v>1450000</v>
      </c>
    </row>
    <row r="71" spans="1:8" ht="15.75" thickBot="1" x14ac:dyDescent="0.3">
      <c r="A71" s="2"/>
      <c r="B71" s="5"/>
      <c r="C71" s="4"/>
      <c r="D71" s="4"/>
      <c r="E71" s="4"/>
      <c r="F71" s="4"/>
      <c r="G71" s="5"/>
      <c r="H71" s="2"/>
    </row>
    <row r="72" spans="1:8" ht="15.75" thickBot="1" x14ac:dyDescent="0.3">
      <c r="B72" s="138" t="s">
        <v>13</v>
      </c>
      <c r="C72" s="22"/>
      <c r="D72" s="22"/>
      <c r="E72" s="22"/>
      <c r="F72" s="22"/>
      <c r="G72" s="142">
        <f>+G29+G40+G64+G70</f>
        <v>24368136.48</v>
      </c>
    </row>
    <row r="73" spans="1:8" ht="15.75" thickBot="1" x14ac:dyDescent="0.3">
      <c r="B73" s="139" t="s">
        <v>25</v>
      </c>
      <c r="C73" s="21"/>
      <c r="D73" s="21"/>
      <c r="E73" s="21"/>
      <c r="F73" s="21"/>
      <c r="G73" s="143">
        <f>0.05*G72</f>
        <v>1218406.824</v>
      </c>
    </row>
    <row r="74" spans="1:8" ht="15.75" thickBot="1" x14ac:dyDescent="0.3">
      <c r="B74" s="140" t="s">
        <v>26</v>
      </c>
      <c r="C74" s="22"/>
      <c r="D74" s="22"/>
      <c r="E74" s="22"/>
      <c r="F74" s="22"/>
      <c r="G74" s="142">
        <f>SUM(G72:G73)</f>
        <v>25586543.304000001</v>
      </c>
    </row>
    <row r="75" spans="1:8" ht="15.75" thickBot="1" x14ac:dyDescent="0.3">
      <c r="B75" s="139" t="s">
        <v>24</v>
      </c>
      <c r="C75" s="21"/>
      <c r="D75" s="21"/>
      <c r="E75" s="21"/>
      <c r="F75" s="21"/>
      <c r="G75" s="143">
        <f>+G11</f>
        <v>31500000</v>
      </c>
    </row>
    <row r="76" spans="1:8" ht="15.75" thickBot="1" x14ac:dyDescent="0.3">
      <c r="B76" s="141" t="s">
        <v>17</v>
      </c>
      <c r="C76" s="23"/>
      <c r="D76" s="23"/>
      <c r="E76" s="23"/>
      <c r="F76" s="23"/>
      <c r="G76" s="144">
        <f>+G75-G74</f>
        <v>5913456.6959999986</v>
      </c>
    </row>
    <row r="77" spans="1:8" x14ac:dyDescent="0.25">
      <c r="B77" s="3"/>
      <c r="C77" s="3"/>
      <c r="D77" s="3"/>
      <c r="E77" s="3"/>
      <c r="F77" s="3"/>
      <c r="G77" s="3"/>
      <c r="H77" s="3"/>
    </row>
    <row r="78" spans="1:8" x14ac:dyDescent="0.25">
      <c r="B78" s="3"/>
      <c r="C78" s="3"/>
      <c r="D78" s="170"/>
      <c r="E78" s="171"/>
      <c r="F78" s="3"/>
      <c r="G78" s="3"/>
      <c r="H78" s="3"/>
    </row>
    <row r="79" spans="1:8" ht="15.75" thickBot="1" x14ac:dyDescent="0.3">
      <c r="B79" s="3"/>
      <c r="C79" s="3"/>
      <c r="D79" s="12"/>
      <c r="E79" s="12"/>
      <c r="F79" s="12"/>
      <c r="G79" s="3"/>
      <c r="H79" s="3"/>
    </row>
    <row r="80" spans="1:8" x14ac:dyDescent="0.25">
      <c r="B80" s="46" t="s">
        <v>90</v>
      </c>
      <c r="C80" s="47"/>
      <c r="D80" s="48"/>
      <c r="E80" s="48"/>
      <c r="F80" s="49"/>
    </row>
    <row r="81" spans="2:7" x14ac:dyDescent="0.25">
      <c r="B81" s="50" t="s">
        <v>91</v>
      </c>
      <c r="C81" s="2"/>
      <c r="D81" s="2"/>
      <c r="E81" s="2"/>
      <c r="F81" s="51"/>
    </row>
    <row r="82" spans="2:7" x14ac:dyDescent="0.25">
      <c r="B82" s="50" t="s">
        <v>92</v>
      </c>
      <c r="C82" s="2"/>
      <c r="D82" s="2"/>
      <c r="E82" s="2"/>
      <c r="F82" s="51"/>
    </row>
    <row r="83" spans="2:7" x14ac:dyDescent="0.25">
      <c r="B83" s="50" t="s">
        <v>93</v>
      </c>
      <c r="C83" s="2"/>
      <c r="D83" s="2"/>
      <c r="E83" s="2"/>
      <c r="F83" s="51"/>
    </row>
    <row r="84" spans="2:7" x14ac:dyDescent="0.25">
      <c r="B84" s="50" t="s">
        <v>94</v>
      </c>
      <c r="C84" s="2"/>
      <c r="D84" s="2"/>
      <c r="E84" s="2"/>
      <c r="F84" s="51"/>
    </row>
    <row r="85" spans="2:7" ht="15.75" thickBot="1" x14ac:dyDescent="0.3">
      <c r="B85" s="52" t="s">
        <v>95</v>
      </c>
      <c r="C85" s="53"/>
      <c r="D85" s="53"/>
      <c r="E85" s="53"/>
      <c r="F85" s="54"/>
    </row>
    <row r="87" spans="2:7" ht="15.75" thickBot="1" x14ac:dyDescent="0.3">
      <c r="B87" s="161" t="s">
        <v>113</v>
      </c>
      <c r="C87" s="162"/>
      <c r="D87" s="45"/>
      <c r="E87" s="34"/>
      <c r="F87" s="34"/>
    </row>
    <row r="88" spans="2:7" x14ac:dyDescent="0.25">
      <c r="B88" s="145" t="s">
        <v>88</v>
      </c>
      <c r="C88" s="146" t="s">
        <v>114</v>
      </c>
      <c r="D88" s="147" t="s">
        <v>115</v>
      </c>
      <c r="E88" s="34"/>
      <c r="F88" s="34"/>
    </row>
    <row r="89" spans="2:7" x14ac:dyDescent="0.25">
      <c r="B89" s="35" t="s">
        <v>116</v>
      </c>
      <c r="C89" s="36">
        <f>G29</f>
        <v>9264000</v>
      </c>
      <c r="D89" s="37">
        <f>+C89/C94</f>
        <v>0.36206532042770068</v>
      </c>
      <c r="E89" s="34"/>
      <c r="F89" s="34"/>
    </row>
    <row r="90" spans="2:7" x14ac:dyDescent="0.25">
      <c r="B90" s="35" t="s">
        <v>117</v>
      </c>
      <c r="C90" s="36">
        <f>G40</f>
        <v>517500</v>
      </c>
      <c r="D90" s="37">
        <f>(C90/C94)</f>
        <v>2.0225475315342738E-2</v>
      </c>
      <c r="E90" s="34"/>
      <c r="F90" s="34"/>
    </row>
    <row r="91" spans="2:7" x14ac:dyDescent="0.25">
      <c r="B91" s="35" t="s">
        <v>14</v>
      </c>
      <c r="C91" s="36">
        <f>G64</f>
        <v>13136636.48</v>
      </c>
      <c r="D91" s="37">
        <f>(C91/C94)</f>
        <v>0.51341974271086166</v>
      </c>
      <c r="E91" s="34"/>
      <c r="F91" s="34"/>
    </row>
    <row r="92" spans="2:7" x14ac:dyDescent="0.25">
      <c r="B92" s="35" t="s">
        <v>118</v>
      </c>
      <c r="C92" s="38">
        <f>G70</f>
        <v>1450000</v>
      </c>
      <c r="D92" s="37">
        <f>(C92/C94)</f>
        <v>5.6670413927047282E-2</v>
      </c>
      <c r="E92" s="39"/>
      <c r="F92" s="39"/>
      <c r="G92" s="20"/>
    </row>
    <row r="93" spans="2:7" x14ac:dyDescent="0.25">
      <c r="B93" s="35" t="s">
        <v>119</v>
      </c>
      <c r="C93" s="38">
        <f>G73</f>
        <v>1218406.824</v>
      </c>
      <c r="D93" s="37">
        <f>(C93/C94)</f>
        <v>4.7619047619047616E-2</v>
      </c>
      <c r="E93" s="39"/>
      <c r="F93" s="39"/>
    </row>
    <row r="94" spans="2:7" ht="15.75" thickBot="1" x14ac:dyDescent="0.3">
      <c r="B94" s="148" t="s">
        <v>120</v>
      </c>
      <c r="C94" s="149">
        <f>SUM(C89:C93)</f>
        <v>25586543.304000001</v>
      </c>
      <c r="D94" s="150">
        <f>SUM(D89:D93)</f>
        <v>1</v>
      </c>
      <c r="E94" s="39"/>
      <c r="F94" s="39"/>
      <c r="G94" s="20"/>
    </row>
    <row r="95" spans="2:7" x14ac:dyDescent="0.25">
      <c r="B95" s="40"/>
      <c r="C95" s="41"/>
      <c r="D95" s="41"/>
      <c r="E95" s="41"/>
      <c r="F95" s="41"/>
    </row>
    <row r="96" spans="2:7" ht="15.75" thickBot="1" x14ac:dyDescent="0.3">
      <c r="B96" s="42"/>
      <c r="C96" s="41"/>
      <c r="D96" s="41"/>
      <c r="E96" s="41"/>
      <c r="F96" s="41"/>
    </row>
    <row r="97" spans="2:6" ht="15.75" thickBot="1" x14ac:dyDescent="0.3">
      <c r="B97" s="158" t="s">
        <v>128</v>
      </c>
      <c r="C97" s="159"/>
      <c r="D97" s="159"/>
      <c r="E97" s="160"/>
    </row>
    <row r="98" spans="2:6" x14ac:dyDescent="0.25">
      <c r="B98" s="151" t="s">
        <v>129</v>
      </c>
      <c r="C98" s="154">
        <v>35000</v>
      </c>
      <c r="D98" s="155">
        <v>45000</v>
      </c>
      <c r="E98" s="156">
        <v>50000</v>
      </c>
    </row>
    <row r="99" spans="2:6" ht="15.75" thickBot="1" x14ac:dyDescent="0.3">
      <c r="B99" s="148" t="s">
        <v>130</v>
      </c>
      <c r="C99" s="152">
        <f>G74/C98</f>
        <v>731.04409440000006</v>
      </c>
      <c r="D99" s="149">
        <f>G72/D98</f>
        <v>541.51414399999999</v>
      </c>
      <c r="E99" s="153">
        <f>G73/E98</f>
        <v>24.36813648</v>
      </c>
    </row>
    <row r="100" spans="2:6" x14ac:dyDescent="0.25">
      <c r="B100" s="43" t="s">
        <v>121</v>
      </c>
      <c r="C100" s="44"/>
      <c r="D100" s="44"/>
      <c r="E100" s="44"/>
      <c r="F100" s="44"/>
    </row>
  </sheetData>
  <mergeCells count="10">
    <mergeCell ref="B16:G16"/>
    <mergeCell ref="D78:E78"/>
    <mergeCell ref="B87:C87"/>
    <mergeCell ref="B97:E97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AB5A2-4109-4925-B575-9FB0CBC899EF}">
  <ds:schemaRefs>
    <ds:schemaRef ds:uri="http://purl.org/dc/elements/1.1/"/>
    <ds:schemaRef ds:uri="http://schemas.microsoft.com/office/infopath/2007/PartnerControls"/>
    <ds:schemaRef ds:uri="c5dbce2d-49dc-4afe-a5b0-d7fb7a901161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030f0af-99cb-42f1-88fc-acec7333119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5032AC8-9EB3-469E-82CC-FD034DADF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EB22B-724D-4F15-BE50-EB13A0FFE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Frutillas Casablanca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2014-11-06T15:55:49Z</cp:lastPrinted>
  <dcterms:created xsi:type="dcterms:W3CDTF">2014-09-10T20:26:27Z</dcterms:created>
  <dcterms:modified xsi:type="dcterms:W3CDTF">2023-05-03T14:20:26Z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