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FRUTILLA (2-3)" sheetId="1" r:id="rId1"/>
  </sheets>
  <definedNames>
    <definedName name="_xlnm.Print_Area" localSheetId="0">'FRUTILLA (2-3)'!$A$1:$F$97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3" i="1"/>
  <c r="F24" i="1"/>
  <c r="F25" i="1"/>
  <c r="F26" i="1"/>
  <c r="F27" i="1"/>
  <c r="F28" i="1"/>
  <c r="F29" i="1"/>
  <c r="F53" i="1" l="1"/>
  <c r="F57" i="1"/>
  <c r="F47" i="1"/>
  <c r="F35" i="1"/>
  <c r="B87" i="1" s="1"/>
  <c r="F40" i="1"/>
  <c r="B88" i="1" s="1"/>
  <c r="F45" i="1"/>
  <c r="F46" i="1"/>
  <c r="F48" i="1"/>
  <c r="F50" i="1"/>
  <c r="F51" i="1"/>
  <c r="F52" i="1"/>
  <c r="F55" i="1"/>
  <c r="F56" i="1"/>
  <c r="F58" i="1"/>
  <c r="F60" i="1"/>
  <c r="F66" i="1"/>
  <c r="F11" i="1"/>
  <c r="F72" i="1" s="1"/>
  <c r="F61" i="1" l="1"/>
  <c r="B89" i="1" s="1"/>
  <c r="F67" i="1"/>
  <c r="B90" i="1" s="1"/>
  <c r="F30" i="1"/>
  <c r="F69" i="1" l="1"/>
  <c r="F70" i="1" s="1"/>
  <c r="B91" i="1" s="1"/>
  <c r="B86" i="1"/>
  <c r="B92" i="1" l="1"/>
  <c r="C91" i="1" s="1"/>
  <c r="F71" i="1"/>
  <c r="D96" i="1" s="1"/>
  <c r="C89" i="1" l="1"/>
  <c r="C90" i="1"/>
  <c r="C88" i="1"/>
  <c r="C86" i="1"/>
  <c r="C96" i="1"/>
  <c r="B96" i="1"/>
  <c r="F73" i="1"/>
  <c r="C92" i="1" l="1"/>
</calcChain>
</file>

<file path=xl/sharedStrings.xml><?xml version="1.0" encoding="utf-8"?>
<sst xmlns="http://schemas.openxmlformats.org/spreadsheetml/2006/main" count="169" uniqueCount="116">
  <si>
    <t>RUBRO O CULTIVO</t>
  </si>
  <si>
    <t>Frutilla (2-3)</t>
  </si>
  <si>
    <t>VARIEDAD</t>
  </si>
  <si>
    <t>FECHA ESTIMADA  PRECIO VENTA</t>
  </si>
  <si>
    <t>NIVEL TECNOLÓGICO</t>
  </si>
  <si>
    <t>Medio</t>
  </si>
  <si>
    <t>REGIÓN</t>
  </si>
  <si>
    <t xml:space="preserve">Ñuble </t>
  </si>
  <si>
    <t>INGRESO ESPERADO, con IVA ($)</t>
  </si>
  <si>
    <t>AGENCIA DE ÁREA</t>
  </si>
  <si>
    <t>Chillán</t>
  </si>
  <si>
    <t>DESTINO PRODUCCION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</si>
  <si>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</si>
  <si>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</si>
  <si>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</si>
  <si>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</si>
  <si>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</si>
  <si>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</si>
  <si>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</si>
  <si>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</si>
  <si>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</si>
  <si>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</si>
  <si>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</si>
  <si>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</si>
  <si>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</si>
  <si>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</si>
  <si>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Pica hilera</t>
  </si>
  <si>
    <t>jh</t>
  </si>
  <si>
    <t>Sept - Dic</t>
  </si>
  <si>
    <t>Control entre hileras</t>
  </si>
  <si>
    <t>Poda invierno</t>
  </si>
  <si>
    <t>Ago</t>
  </si>
  <si>
    <t>Poda verano</t>
  </si>
  <si>
    <t>Ene</t>
  </si>
  <si>
    <t>Limpieza residuos poda</t>
  </si>
  <si>
    <t>Aplicación fertilizantes</t>
  </si>
  <si>
    <t>Sept - Abr</t>
  </si>
  <si>
    <t>Aplicación agroquímicos</t>
  </si>
  <si>
    <t>Ago - Abr</t>
  </si>
  <si>
    <t>Riego</t>
  </si>
  <si>
    <t>Control estolones</t>
  </si>
  <si>
    <t>Sept - Nov</t>
  </si>
  <si>
    <t>Cosecha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</si>
  <si>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</si>
  <si>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</si>
  <si>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</si>
  <si>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</si>
  <si>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</si>
  <si>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</si>
  <si>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</si>
  <si>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</si>
  <si>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</si>
  <si>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kg</t>
  </si>
  <si>
    <t>Sep - Oct</t>
  </si>
  <si>
    <t>Urea</t>
  </si>
  <si>
    <t>Talstar</t>
  </si>
  <si>
    <t>lt</t>
  </si>
  <si>
    <t>Punto 70WP</t>
  </si>
  <si>
    <t>Bolsa 250 gr</t>
  </si>
  <si>
    <t>Vertimec O18 EC</t>
  </si>
  <si>
    <t>Nov - Feb</t>
  </si>
  <si>
    <t>FUNGICIDA</t>
  </si>
  <si>
    <t>Cuprodul</t>
  </si>
  <si>
    <t>HERBICIDA</t>
  </si>
  <si>
    <t>Gramoxone (Paraquat)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</si>
  <si>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</si>
  <si>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</si>
  <si>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</si>
  <si>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</si>
  <si>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</si>
  <si>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</si>
  <si>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</si>
  <si>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</si>
  <si>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</si>
  <si>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</si>
  <si>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</si>
  <si>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</si>
  <si>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</si>
  <si>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</si>
  <si>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</si>
  <si>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</si>
  <si>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</si>
  <si>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</si>
  <si>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</si>
  <si>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</si>
  <si>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</si>
  <si>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</si>
  <si>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</si>
  <si>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</si>
  <si>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</si>
  <si>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</si>
  <si>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(*): Este valor representa el valor mìnimo de venta del producto</t>
  </si>
  <si>
    <t>Ultrasol Especial Inicial</t>
  </si>
  <si>
    <t>Ultrasol Especial Produccion</t>
  </si>
  <si>
    <t>Nitrato de Calcio</t>
  </si>
  <si>
    <t xml:space="preserve">Noviembre - Abril </t>
  </si>
  <si>
    <t>Albion - Monterrey</t>
  </si>
  <si>
    <t>Sept - Oct</t>
  </si>
  <si>
    <t>Oct - Abril</t>
  </si>
  <si>
    <t>Nov- Abril</t>
  </si>
  <si>
    <t>Bellis</t>
  </si>
  <si>
    <t>INSECTICIDA - ACARICIDAS</t>
  </si>
  <si>
    <t>Delegate</t>
  </si>
  <si>
    <t>Ultraspray EC</t>
  </si>
  <si>
    <t>Captan Gold 80 WG</t>
  </si>
  <si>
    <t>Mercado Local - Agroindustria</t>
  </si>
  <si>
    <t>Subtotal Mano de Obra</t>
  </si>
  <si>
    <t>Nov - Abr</t>
  </si>
  <si>
    <t>Anual</t>
  </si>
  <si>
    <t>RENDIMIENTO (Kg/Há)</t>
  </si>
  <si>
    <t>PRECIO ESPERADO ($/Kg)</t>
  </si>
  <si>
    <t>COSTO TOTAL/Há</t>
  </si>
  <si>
    <t>Rendimiento (Kg/Há)</t>
  </si>
  <si>
    <t>Costo unitario ($/Kg) (*)</t>
  </si>
  <si>
    <t>$/Há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</si>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</sst>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  <numFmt numFmtId="168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45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6" fillId="2" borderId="17" xfId="0" applyNumberFormat="1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6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/>
    </xf>
    <xf numFmtId="3" fontId="1" fillId="2" borderId="5" xfId="0" applyNumberFormat="1" applyFont="1" applyFill="1" applyBorder="1" applyAlignment="1">
      <alignment horizontal="justify" vertical="center"/>
    </xf>
    <xf numFmtId="49" fontId="1" fillId="2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/>
    </xf>
    <xf numFmtId="17" fontId="1" fillId="2" borderId="5" xfId="0" applyNumberFormat="1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0" fontId="1" fillId="10" borderId="5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/>
    </xf>
    <xf numFmtId="0" fontId="1" fillId="10" borderId="0" xfId="0" applyFont="1" applyFill="1" applyAlignment="1">
      <alignment horizontal="justify" vertical="center"/>
    </xf>
    <xf numFmtId="3" fontId="1" fillId="2" borderId="10" xfId="0" applyNumberFormat="1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3" fontId="1" fillId="2" borderId="14" xfId="0" applyNumberFormat="1" applyFont="1" applyFill="1" applyBorder="1" applyAlignment="1">
      <alignment horizontal="justify" vertical="center"/>
    </xf>
    <xf numFmtId="49" fontId="1" fillId="10" borderId="5" xfId="0" applyNumberFormat="1" applyFont="1" applyFill="1" applyBorder="1" applyAlignment="1">
      <alignment horizontal="justify" vertical="center"/>
    </xf>
    <xf numFmtId="0" fontId="1" fillId="10" borderId="5" xfId="0" applyNumberFormat="1" applyFont="1" applyFill="1" applyBorder="1" applyAlignment="1">
      <alignment horizontal="justify" vertical="center"/>
    </xf>
    <xf numFmtId="0" fontId="1" fillId="10" borderId="5" xfId="0" applyFont="1" applyFill="1" applyBorder="1" applyAlignment="1">
      <alignment horizontal="justify" vertical="center"/>
    </xf>
    <xf numFmtId="49" fontId="1" fillId="0" borderId="5" xfId="0" applyNumberFormat="1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justify" vertical="center"/>
    </xf>
    <xf numFmtId="0" fontId="1" fillId="0" borderId="0" xfId="0" applyNumberFormat="1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2" borderId="5" xfId="0" applyNumberFormat="1" applyFont="1" applyFill="1" applyBorder="1" applyAlignment="1">
      <alignment horizontal="justify" vertical="center"/>
    </xf>
    <xf numFmtId="49" fontId="4" fillId="5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 wrapText="1"/>
    </xf>
    <xf numFmtId="167" fontId="1" fillId="2" borderId="5" xfId="0" applyNumberFormat="1" applyFont="1" applyFill="1" applyBorder="1" applyAlignment="1">
      <alignment horizontal="justify" vertical="center"/>
    </xf>
    <xf numFmtId="0" fontId="1" fillId="2" borderId="19" xfId="0" applyFont="1" applyFill="1" applyBorder="1" applyAlignment="1">
      <alignment horizontal="justify" vertical="center"/>
    </xf>
    <xf numFmtId="3" fontId="1" fillId="2" borderId="19" xfId="0" applyNumberFormat="1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0" fontId="6" fillId="2" borderId="17" xfId="0" applyFont="1" applyFill="1" applyBorder="1" applyAlignment="1">
      <alignment horizontal="justify" vertical="center"/>
    </xf>
    <xf numFmtId="0" fontId="1" fillId="2" borderId="17" xfId="0" applyFont="1" applyFill="1" applyBorder="1" applyAlignment="1">
      <alignment horizontal="justify" vertical="center"/>
    </xf>
    <xf numFmtId="0" fontId="1" fillId="7" borderId="17" xfId="0" applyFont="1" applyFill="1" applyBorder="1" applyAlignment="1">
      <alignment horizontal="justify" vertical="center"/>
    </xf>
    <xf numFmtId="49" fontId="3" fillId="8" borderId="23" xfId="0" applyNumberFormat="1" applyFont="1" applyFill="1" applyBorder="1" applyAlignment="1">
      <alignment horizontal="justify" vertical="center"/>
    </xf>
    <xf numFmtId="49" fontId="3" fillId="8" borderId="18" xfId="0" applyNumberFormat="1" applyFont="1" applyFill="1" applyBorder="1" applyAlignment="1">
      <alignment horizontal="justify" vertical="center"/>
    </xf>
    <xf numFmtId="49" fontId="1" fillId="8" borderId="24" xfId="0" applyNumberFormat="1" applyFont="1" applyFill="1" applyBorder="1" applyAlignment="1">
      <alignment horizontal="justify" vertical="center"/>
    </xf>
    <xf numFmtId="49" fontId="3" fillId="2" borderId="25" xfId="0" applyNumberFormat="1" applyFont="1" applyFill="1" applyBorder="1" applyAlignment="1">
      <alignment horizontal="justify" vertical="center"/>
    </xf>
    <xf numFmtId="9" fontId="1" fillId="2" borderId="26" xfId="0" applyNumberFormat="1" applyFont="1" applyFill="1" applyBorder="1" applyAlignment="1">
      <alignment horizontal="justify" vertical="center"/>
    </xf>
    <xf numFmtId="0" fontId="6" fillId="7" borderId="17" xfId="0" applyFont="1" applyFill="1" applyBorder="1" applyAlignment="1">
      <alignment horizontal="justify" vertical="center"/>
    </xf>
    <xf numFmtId="49" fontId="3" fillId="8" borderId="27" xfId="0" applyNumberFormat="1" applyFont="1" applyFill="1" applyBorder="1" applyAlignment="1">
      <alignment horizontal="justify" vertical="center"/>
    </xf>
    <xf numFmtId="9" fontId="3" fillId="8" borderId="29" xfId="0" applyNumberFormat="1" applyFont="1" applyFill="1" applyBorder="1" applyAlignment="1">
      <alignment horizontal="justify" vertical="center"/>
    </xf>
    <xf numFmtId="0" fontId="6" fillId="7" borderId="16" xfId="0" applyFont="1" applyFill="1" applyBorder="1" applyAlignment="1">
      <alignment horizontal="justify" vertical="center"/>
    </xf>
    <xf numFmtId="49" fontId="3" fillId="8" borderId="41" xfId="0" applyNumberFormat="1" applyFont="1" applyFill="1" applyBorder="1" applyAlignment="1">
      <alignment horizontal="justify" vertical="center"/>
    </xf>
    <xf numFmtId="165" fontId="3" fillId="8" borderId="42" xfId="1" applyFont="1" applyFill="1" applyBorder="1" applyAlignment="1">
      <alignment horizontal="justify" vertical="center"/>
    </xf>
    <xf numFmtId="165" fontId="3" fillId="8" borderId="43" xfId="1" applyFont="1" applyFill="1" applyBorder="1" applyAlignment="1">
      <alignment horizontal="justify" vertical="center"/>
    </xf>
    <xf numFmtId="0" fontId="3" fillId="7" borderId="17" xfId="0" applyFont="1" applyFill="1" applyBorder="1" applyAlignment="1">
      <alignment horizontal="justify" vertical="center"/>
    </xf>
    <xf numFmtId="166" fontId="3" fillId="2" borderId="17" xfId="0" applyNumberFormat="1" applyFont="1" applyFill="1" applyBorder="1" applyAlignment="1">
      <alignment horizontal="justify" vertical="center"/>
    </xf>
    <xf numFmtId="49" fontId="3" fillId="8" borderId="27" xfId="0" applyNumberFormat="1" applyFont="1" applyFill="1" applyBorder="1" applyAlignment="1">
      <alignment horizontal="justify" vertical="center" wrapText="1"/>
    </xf>
    <xf numFmtId="49" fontId="2" fillId="3" borderId="63" xfId="0" applyNumberFormat="1" applyFont="1" applyFill="1" applyBorder="1" applyAlignment="1">
      <alignment horizontal="justify" vertical="center"/>
    </xf>
    <xf numFmtId="49" fontId="2" fillId="3" borderId="64" xfId="0" applyNumberFormat="1" applyFont="1" applyFill="1" applyBorder="1" applyAlignment="1">
      <alignment horizontal="justify" vertical="center"/>
    </xf>
    <xf numFmtId="49" fontId="2" fillId="3" borderId="65" xfId="0" applyNumberFormat="1" applyFont="1" applyFill="1" applyBorder="1" applyAlignment="1">
      <alignment horizontal="justify" vertical="center"/>
    </xf>
    <xf numFmtId="49" fontId="2" fillId="3" borderId="66" xfId="0" applyNumberFormat="1" applyFont="1" applyFill="1" applyBorder="1" applyAlignment="1">
      <alignment horizontal="justify" vertical="center"/>
    </xf>
    <xf numFmtId="49" fontId="2" fillId="3" borderId="58" xfId="0" applyNumberFormat="1" applyFont="1" applyFill="1" applyBorder="1" applyAlignment="1">
      <alignment horizontal="justify" vertical="center"/>
    </xf>
    <xf numFmtId="49" fontId="2" fillId="3" borderId="59" xfId="0" applyNumberFormat="1" applyFont="1" applyFill="1" applyBorder="1" applyAlignment="1">
      <alignment horizontal="justify" vertical="center"/>
    </xf>
    <xf numFmtId="49" fontId="6" fillId="5" borderId="57" xfId="0" applyNumberFormat="1" applyFont="1" applyFill="1" applyBorder="1" applyAlignment="1">
      <alignment horizontal="justify" vertical="center"/>
    </xf>
    <xf numFmtId="49" fontId="6" fillId="5" borderId="58" xfId="0" applyNumberFormat="1" applyFont="1" applyFill="1" applyBorder="1" applyAlignment="1">
      <alignment horizontal="justify" vertical="center"/>
    </xf>
    <xf numFmtId="49" fontId="6" fillId="5" borderId="59" xfId="0" applyNumberFormat="1" applyFont="1" applyFill="1" applyBorder="1" applyAlignment="1">
      <alignment horizontal="justify" vertical="center"/>
    </xf>
    <xf numFmtId="49" fontId="6" fillId="3" borderId="57" xfId="0" applyNumberFormat="1" applyFont="1" applyFill="1" applyBorder="1" applyAlignment="1">
      <alignment horizontal="justify" vertical="center"/>
    </xf>
    <xf numFmtId="49" fontId="6" fillId="3" borderId="58" xfId="0" applyNumberFormat="1" applyFont="1" applyFill="1" applyBorder="1" applyAlignment="1">
      <alignment horizontal="justify" vertical="center"/>
    </xf>
    <xf numFmtId="49" fontId="6" fillId="3" borderId="59" xfId="0" applyNumberFormat="1" applyFont="1" applyFill="1" applyBorder="1" applyAlignment="1">
      <alignment horizontal="justify" vertical="center"/>
    </xf>
    <xf numFmtId="49" fontId="6" fillId="5" borderId="60" xfId="0" applyNumberFormat="1" applyFont="1" applyFill="1" applyBorder="1" applyAlignment="1">
      <alignment horizontal="justify" vertical="center"/>
    </xf>
    <xf numFmtId="49" fontId="6" fillId="5" borderId="61" xfId="0" applyNumberFormat="1" applyFont="1" applyFill="1" applyBorder="1" applyAlignment="1">
      <alignment horizontal="justify" vertical="center"/>
    </xf>
    <xf numFmtId="49" fontId="6" fillId="5" borderId="62" xfId="0" applyNumberFormat="1" applyFont="1" applyFill="1" applyBorder="1" applyAlignment="1">
      <alignment horizontal="justify" vertical="center"/>
    </xf>
    <xf numFmtId="49" fontId="1" fillId="2" borderId="38" xfId="0" applyNumberFormat="1" applyFont="1" applyFill="1" applyBorder="1" applyAlignment="1">
      <alignment horizontal="justify" vertical="center"/>
    </xf>
    <xf numFmtId="49" fontId="1" fillId="2" borderId="39" xfId="0" applyNumberFormat="1" applyFont="1" applyFill="1" applyBorder="1" applyAlignment="1">
      <alignment horizontal="justify" vertical="center"/>
    </xf>
    <xf numFmtId="49" fontId="1" fillId="2" borderId="40" xfId="0" applyNumberFormat="1" applyFont="1" applyFill="1" applyBorder="1" applyAlignment="1">
      <alignment horizontal="justify" vertical="center"/>
    </xf>
    <xf numFmtId="49" fontId="1" fillId="2" borderId="34" xfId="0" applyNumberFormat="1" applyFont="1" applyFill="1" applyBorder="1" applyAlignment="1">
      <alignment horizontal="justify" vertical="center"/>
    </xf>
    <xf numFmtId="49" fontId="4" fillId="9" borderId="39" xfId="0" applyNumberFormat="1" applyFont="1" applyFill="1" applyBorder="1" applyAlignment="1">
      <alignment horizontal="justify" vertical="center"/>
    </xf>
    <xf numFmtId="49" fontId="4" fillId="9" borderId="53" xfId="0" applyNumberFormat="1" applyFont="1" applyFill="1" applyBorder="1" applyAlignment="1">
      <alignment horizontal="justify" vertical="center"/>
    </xf>
    <xf numFmtId="49" fontId="4" fillId="9" borderId="30" xfId="0" applyNumberFormat="1" applyFont="1" applyFill="1" applyBorder="1" applyAlignment="1">
      <alignment horizontal="justify" vertical="center"/>
    </xf>
    <xf numFmtId="49" fontId="4" fillId="9" borderId="31" xfId="0" applyNumberFormat="1" applyFont="1" applyFill="1" applyBorder="1" applyAlignment="1">
      <alignment horizontal="justify" vertical="center"/>
    </xf>
    <xf numFmtId="49" fontId="4" fillId="9" borderId="32" xfId="0" applyNumberFormat="1" applyFont="1" applyFill="1" applyBorder="1" applyAlignment="1">
      <alignment horizontal="justify" vertical="center"/>
    </xf>
    <xf numFmtId="49" fontId="6" fillId="5" borderId="54" xfId="0" applyNumberFormat="1" applyFont="1" applyFill="1" applyBorder="1" applyAlignment="1">
      <alignment horizontal="justify" vertical="center"/>
    </xf>
    <xf numFmtId="49" fontId="6" fillId="5" borderId="55" xfId="0" applyNumberFormat="1" applyFont="1" applyFill="1" applyBorder="1" applyAlignment="1">
      <alignment horizontal="justify" vertical="center"/>
    </xf>
    <xf numFmtId="49" fontId="6" fillId="5" borderId="56" xfId="0" applyNumberFormat="1" applyFont="1" applyFill="1" applyBorder="1" applyAlignment="1">
      <alignment horizontal="justify" vertical="center"/>
    </xf>
    <xf numFmtId="49" fontId="6" fillId="5" borderId="50" xfId="0" applyNumberFormat="1" applyFont="1" applyFill="1" applyBorder="1" applyAlignment="1">
      <alignment horizontal="justify" vertical="center"/>
    </xf>
    <xf numFmtId="49" fontId="6" fillId="5" borderId="51" xfId="0" applyNumberFormat="1" applyFont="1" applyFill="1" applyBorder="1" applyAlignment="1">
      <alignment horizontal="justify" vertical="center"/>
    </xf>
    <xf numFmtId="49" fontId="6" fillId="5" borderId="52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3" fillId="10" borderId="44" xfId="0" applyNumberFormat="1" applyFont="1" applyFill="1" applyBorder="1" applyAlignment="1">
      <alignment horizontal="justify" vertical="center"/>
    </xf>
    <xf numFmtId="49" fontId="3" fillId="10" borderId="45" xfId="0" applyNumberFormat="1" applyFont="1" applyFill="1" applyBorder="1" applyAlignment="1">
      <alignment horizontal="justify" vertical="center"/>
    </xf>
    <xf numFmtId="49" fontId="3" fillId="10" borderId="46" xfId="0" applyNumberFormat="1" applyFont="1" applyFill="1" applyBorder="1" applyAlignment="1">
      <alignment horizontal="justify" vertical="center"/>
    </xf>
    <xf numFmtId="49" fontId="1" fillId="2" borderId="44" xfId="0" applyNumberFormat="1" applyFont="1" applyFill="1" applyBorder="1" applyAlignment="1">
      <alignment horizontal="justify" vertical="center"/>
    </xf>
    <xf numFmtId="49" fontId="1" fillId="2" borderId="46" xfId="0" applyNumberFormat="1" applyFont="1" applyFill="1" applyBorder="1" applyAlignment="1">
      <alignment horizontal="justify" vertical="center"/>
    </xf>
    <xf numFmtId="49" fontId="2" fillId="3" borderId="44" xfId="0" applyNumberFormat="1" applyFont="1" applyFill="1" applyBorder="1" applyAlignment="1">
      <alignment horizontal="justify" vertical="center"/>
    </xf>
    <xf numFmtId="49" fontId="2" fillId="3" borderId="45" xfId="0" applyNumberFormat="1" applyFont="1" applyFill="1" applyBorder="1" applyAlignment="1">
      <alignment horizontal="justify" vertical="center"/>
    </xf>
    <xf numFmtId="49" fontId="2" fillId="3" borderId="46" xfId="0" applyNumberFormat="1" applyFont="1" applyFill="1" applyBorder="1" applyAlignment="1">
      <alignment horizontal="justify" vertical="center"/>
    </xf>
    <xf numFmtId="49" fontId="3" fillId="2" borderId="33" xfId="0" applyNumberFormat="1" applyFont="1" applyFill="1" applyBorder="1" applyAlignment="1">
      <alignment horizontal="justify" vertical="center"/>
    </xf>
    <xf numFmtId="49" fontId="3" fillId="2" borderId="34" xfId="0" applyNumberFormat="1" applyFont="1" applyFill="1" applyBorder="1" applyAlignment="1">
      <alignment horizontal="justify" vertical="center"/>
    </xf>
    <xf numFmtId="49" fontId="3" fillId="2" borderId="35" xfId="0" applyNumberFormat="1" applyFont="1" applyFill="1" applyBorder="1" applyAlignment="1">
      <alignment horizontal="justify" vertical="center"/>
    </xf>
    <xf numFmtId="49" fontId="1" fillId="2" borderId="36" xfId="0" applyNumberFormat="1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49" fontId="1" fillId="2" borderId="37" xfId="0" applyNumberFormat="1" applyFont="1" applyFill="1" applyBorder="1" applyAlignment="1">
      <alignment horizontal="justify" vertical="center"/>
    </xf>
    <xf numFmtId="49" fontId="6" fillId="3" borderId="5" xfId="0" applyNumberFormat="1" applyFont="1" applyFill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49" fontId="7" fillId="3" borderId="5" xfId="0" applyNumberFormat="1" applyFont="1" applyFill="1" applyBorder="1" applyAlignment="1">
      <alignment horizontal="justify" vertical="center"/>
    </xf>
    <xf numFmtId="0" fontId="7" fillId="4" borderId="5" xfId="0" applyFont="1" applyFill="1" applyBorder="1" applyAlignment="1">
      <alignment horizontal="justify" vertical="center"/>
    </xf>
    <xf numFmtId="49" fontId="3" fillId="10" borderId="44" xfId="0" applyNumberFormat="1" applyFont="1" applyFill="1" applyBorder="1" applyAlignment="1">
      <alignment horizontal="justify" vertical="center" wrapText="1"/>
    </xf>
    <xf numFmtId="49" fontId="3" fillId="10" borderId="45" xfId="0" applyNumberFormat="1" applyFont="1" applyFill="1" applyBorder="1" applyAlignment="1">
      <alignment horizontal="justify" vertical="center" wrapText="1"/>
    </xf>
    <xf numFmtId="49" fontId="3" fillId="10" borderId="46" xfId="0" applyNumberFormat="1" applyFont="1" applyFill="1" applyBorder="1" applyAlignment="1">
      <alignment horizontal="justify" vertical="center" wrapText="1"/>
    </xf>
    <xf numFmtId="49" fontId="6" fillId="5" borderId="47" xfId="0" applyNumberFormat="1" applyFont="1" applyFill="1" applyBorder="1" applyAlignment="1">
      <alignment horizontal="justify" vertical="center"/>
    </xf>
    <xf numFmtId="49" fontId="6" fillId="5" borderId="48" xfId="0" applyNumberFormat="1" applyFont="1" applyFill="1" applyBorder="1" applyAlignment="1">
      <alignment horizontal="justify" vertical="center"/>
    </xf>
    <xf numFmtId="49" fontId="6" fillId="5" borderId="49" xfId="0" applyNumberFormat="1" applyFont="1" applyFill="1" applyBorder="1" applyAlignment="1">
      <alignment horizontal="justify" vertical="center"/>
    </xf>
    <xf numFmtId="168" fontId="3" fillId="8" borderId="28" xfId="2" applyNumberFormat="1" applyFont="1" applyFill="1" applyBorder="1" applyAlignment="1">
      <alignment horizontal="justify" vertical="center"/>
    </xf>
    <xf numFmtId="168" fontId="3" fillId="8" borderId="29" xfId="2" applyNumberFormat="1" applyFont="1" applyFill="1" applyBorder="1" applyAlignment="1">
      <alignment horizontal="justify" vertical="center"/>
    </xf>
    <xf numFmtId="168" fontId="1" fillId="2" borderId="5" xfId="2" applyNumberFormat="1" applyFont="1" applyFill="1" applyBorder="1" applyAlignment="1">
      <alignment horizontal="justify" vertical="center"/>
    </xf>
    <xf numFmtId="168" fontId="6" fillId="5" borderId="20" xfId="2" applyNumberFormat="1" applyFont="1" applyFill="1" applyBorder="1" applyAlignment="1">
      <alignment horizontal="justify" vertical="center"/>
    </xf>
    <xf numFmtId="168" fontId="6" fillId="3" borderId="21" xfId="2" applyNumberFormat="1" applyFont="1" applyFill="1" applyBorder="1" applyAlignment="1">
      <alignment horizontal="justify" vertical="center"/>
    </xf>
    <xf numFmtId="168" fontId="6" fillId="5" borderId="21" xfId="2" applyNumberFormat="1" applyFont="1" applyFill="1" applyBorder="1" applyAlignment="1">
      <alignment horizontal="justify" vertical="center"/>
    </xf>
    <xf numFmtId="168" fontId="6" fillId="6" borderId="22" xfId="2" applyNumberFormat="1" applyFont="1" applyFill="1" applyBorder="1" applyAlignment="1">
      <alignment horizontal="justify" vertical="center"/>
    </xf>
    <xf numFmtId="168" fontId="2" fillId="3" borderId="15" xfId="2" applyNumberFormat="1" applyFont="1" applyFill="1" applyBorder="1" applyAlignment="1">
      <alignment horizontal="justify" vertical="center"/>
    </xf>
    <xf numFmtId="168" fontId="2" fillId="3" borderId="12" xfId="2" applyNumberFormat="1" applyFont="1" applyFill="1" applyBorder="1" applyAlignment="1">
      <alignment horizontal="justify" vertical="center"/>
    </xf>
    <xf numFmtId="168" fontId="1" fillId="10" borderId="5" xfId="2" applyNumberFormat="1" applyFont="1" applyFill="1" applyBorder="1" applyAlignment="1">
      <alignment horizontal="justify" vertical="center"/>
    </xf>
    <xf numFmtId="168" fontId="1" fillId="0" borderId="5" xfId="2" applyNumberFormat="1" applyFont="1" applyFill="1" applyBorder="1" applyAlignment="1">
      <alignment horizontal="justify" vertical="center"/>
    </xf>
    <xf numFmtId="168" fontId="1" fillId="2" borderId="5" xfId="2" applyNumberFormat="1" applyFont="1" applyFill="1" applyBorder="1" applyAlignment="1">
      <alignment horizontal="justify" vertical="center" wrapText="1"/>
    </xf>
    <xf numFmtId="168" fontId="2" fillId="3" borderId="5" xfId="2" applyNumberFormat="1" applyFont="1" applyFill="1" applyBorder="1" applyAlignment="1">
      <alignment horizontal="justify" vertical="center"/>
    </xf>
    <xf numFmtId="167" fontId="1" fillId="2" borderId="12" xfId="2" applyNumberFormat="1" applyFont="1" applyFill="1" applyBorder="1" applyAlignment="1">
      <alignment horizontal="justify" vertical="center"/>
    </xf>
    <xf numFmtId="167" fontId="2" fillId="3" borderId="12" xfId="2" applyNumberFormat="1" applyFont="1" applyFill="1" applyBorder="1" applyAlignment="1">
      <alignment horizontal="justify" vertical="center"/>
    </xf>
    <xf numFmtId="167" fontId="1" fillId="2" borderId="5" xfId="2" applyNumberFormat="1" applyFont="1" applyFill="1" applyBorder="1" applyAlignment="1">
      <alignment horizontal="justify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676417</xdr:colOff>
      <xdr:row>5</xdr:row>
      <xdr:rowOff>119063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40480" cy="1071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7"/>
  <sheetViews>
    <sheetView showGridLines="0" tabSelected="1" topLeftCell="A22" zoomScaleNormal="100" zoomScaleSheetLayoutView="100" workbookViewId="0">
      <selection activeCell="I18" sqref="I18"/>
    </sheetView>
  </sheetViews>
  <sheetFormatPr baseColWidth="10" defaultColWidth="10.7109375" defaultRowHeight="11.25" customHeight="1" x14ac:dyDescent="0.25"/>
  <cols>
    <col min="1" max="1" width="17.5703125" style="10" customWidth="1"/>
    <col min="2" max="2" width="13.85546875" style="10" customWidth="1"/>
    <col min="3" max="3" width="9.42578125" style="10" customWidth="1"/>
    <col min="4" max="4" width="16.7109375" style="10" customWidth="1"/>
    <col min="5" max="5" width="11" style="10" customWidth="1"/>
    <col min="6" max="6" width="12.42578125" style="10" customWidth="1"/>
    <col min="7" max="250" width="10.7109375" style="10" customWidth="1"/>
    <col min="251" max="16384" width="10.7109375" style="11"/>
  </cols>
  <sheetData>
    <row r="1" spans="1:6" ht="15" customHeight="1" x14ac:dyDescent="0.25">
      <c r="A1" s="12"/>
      <c r="B1" s="12"/>
      <c r="C1" s="12"/>
      <c r="D1" s="12"/>
      <c r="E1" s="12"/>
      <c r="F1" s="12"/>
    </row>
    <row r="2" spans="1:6" ht="15" customHeight="1" x14ac:dyDescent="0.25">
      <c r="A2" s="12"/>
      <c r="B2" s="12"/>
      <c r="C2" s="12"/>
      <c r="D2" s="12"/>
      <c r="E2" s="12"/>
      <c r="F2" s="12"/>
    </row>
    <row r="3" spans="1:6" ht="15" customHeight="1" x14ac:dyDescent="0.25">
      <c r="A3" s="12"/>
      <c r="B3" s="12"/>
      <c r="C3" s="12"/>
      <c r="D3" s="12"/>
      <c r="E3" s="12"/>
      <c r="F3" s="12"/>
    </row>
    <row r="4" spans="1:6" ht="15" customHeight="1" x14ac:dyDescent="0.25">
      <c r="A4" s="12"/>
      <c r="B4" s="12"/>
      <c r="C4" s="12"/>
      <c r="D4" s="12"/>
      <c r="E4" s="12"/>
      <c r="F4" s="12"/>
    </row>
    <row r="5" spans="1:6" ht="15" customHeight="1" x14ac:dyDescent="0.25">
      <c r="A5" s="12"/>
      <c r="B5" s="12"/>
      <c r="C5" s="12"/>
      <c r="D5" s="12"/>
      <c r="E5" s="12"/>
      <c r="F5" s="12"/>
    </row>
    <row r="6" spans="1:6" ht="15" customHeight="1" x14ac:dyDescent="0.25">
      <c r="A6" s="12"/>
      <c r="B6" s="12"/>
      <c r="C6" s="12"/>
      <c r="D6" s="12"/>
      <c r="E6" s="12"/>
      <c r="F6" s="12"/>
    </row>
    <row r="7" spans="1:6" ht="15" customHeight="1" x14ac:dyDescent="0.25">
      <c r="A7" s="13"/>
      <c r="B7" s="14"/>
      <c r="C7" s="12"/>
      <c r="D7" s="14"/>
      <c r="E7" s="14"/>
      <c r="F7" s="14"/>
    </row>
    <row r="8" spans="1:6" ht="12.75" x14ac:dyDescent="0.25">
      <c r="A8" s="15" t="s">
        <v>0</v>
      </c>
      <c r="B8" s="16" t="s">
        <v>1</v>
      </c>
      <c r="C8" s="17"/>
      <c r="D8" s="117" t="s">
        <v>109</v>
      </c>
      <c r="E8" s="118"/>
      <c r="F8" s="18">
        <v>30000</v>
      </c>
    </row>
    <row r="9" spans="1:6" ht="12.75" x14ac:dyDescent="0.25">
      <c r="A9" s="19" t="s">
        <v>2</v>
      </c>
      <c r="B9" s="16" t="s">
        <v>96</v>
      </c>
      <c r="C9" s="17"/>
      <c r="D9" s="101" t="s">
        <v>3</v>
      </c>
      <c r="E9" s="102"/>
      <c r="F9" s="20" t="s">
        <v>95</v>
      </c>
    </row>
    <row r="10" spans="1:6" ht="12.75" x14ac:dyDescent="0.25">
      <c r="A10" s="19" t="s">
        <v>4</v>
      </c>
      <c r="B10" s="20" t="s">
        <v>5</v>
      </c>
      <c r="C10" s="17"/>
      <c r="D10" s="101" t="s">
        <v>110</v>
      </c>
      <c r="E10" s="102"/>
      <c r="F10" s="138">
        <v>800</v>
      </c>
    </row>
    <row r="11" spans="1:6" ht="11.25" customHeight="1" x14ac:dyDescent="0.25">
      <c r="A11" s="19" t="s">
        <v>6</v>
      </c>
      <c r="B11" s="16" t="s">
        <v>7</v>
      </c>
      <c r="C11" s="17"/>
      <c r="D11" s="106" t="s">
        <v>8</v>
      </c>
      <c r="E11" s="107"/>
      <c r="F11" s="140">
        <f>(F8*F10)</f>
        <v>24000000</v>
      </c>
    </row>
    <row r="12" spans="1:6" ht="21.75" customHeight="1" x14ac:dyDescent="0.25">
      <c r="A12" s="19" t="s">
        <v>9</v>
      </c>
      <c r="B12" s="20" t="s">
        <v>10</v>
      </c>
      <c r="C12" s="17"/>
      <c r="D12" s="101" t="s">
        <v>11</v>
      </c>
      <c r="E12" s="102"/>
      <c r="F12" s="16" t="s">
        <v>105</v>
      </c>
    </row>
    <row r="13" spans="1:6" ht="25.5" x14ac:dyDescent="0.25">
      <c r="A13" s="19" t="s">
        <v>12</v>
      </c>
      <c r="B13" s="20" t="s">
        <v>13</v>
      </c>
      <c r="C13" s="17"/>
      <c r="D13" s="101" t="s">
        <v>14</v>
      </c>
      <c r="E13" s="102"/>
      <c r="F13" s="20" t="s">
        <v>95</v>
      </c>
    </row>
    <row r="14" spans="1:6" ht="12.75" x14ac:dyDescent="0.25">
      <c r="A14" s="19" t="s">
        <v>15</v>
      </c>
      <c r="B14" s="21">
        <v>45014</v>
      </c>
      <c r="C14" s="17"/>
      <c r="D14" s="119" t="s">
        <v>16</v>
      </c>
      <c r="E14" s="120"/>
      <c r="F14" s="16" t="s">
        <v>17</v>
      </c>
    </row>
    <row r="15" spans="1:6" ht="12" customHeight="1" x14ac:dyDescent="0.25">
      <c r="A15" s="22"/>
      <c r="B15" s="23"/>
      <c r="C15" s="14"/>
      <c r="D15" s="24"/>
      <c r="E15" s="24"/>
      <c r="F15" s="1"/>
    </row>
    <row r="16" spans="1:6" ht="12" customHeight="1" x14ac:dyDescent="0.25">
      <c r="A16" s="121" t="s">
        <v>18</v>
      </c>
      <c r="B16" s="122"/>
      <c r="C16" s="122"/>
      <c r="D16" s="122"/>
      <c r="E16" s="122"/>
      <c r="F16" s="122"/>
    </row>
    <row r="17" spans="1:250" ht="12" customHeight="1" x14ac:dyDescent="0.25">
      <c r="A17" s="25"/>
      <c r="B17" s="26"/>
      <c r="C17" s="26"/>
      <c r="D17" s="26"/>
      <c r="E17" s="26"/>
      <c r="F17" s="26"/>
    </row>
    <row r="18" spans="1:250" ht="12" customHeight="1" x14ac:dyDescent="0.25">
      <c r="A18" s="126" t="s">
        <v>19</v>
      </c>
      <c r="B18" s="127"/>
      <c r="C18" s="127"/>
      <c r="D18" s="127"/>
      <c r="E18" s="127"/>
      <c r="F18" s="128"/>
    </row>
    <row r="19" spans="1:250" s="8" customFormat="1" ht="24" customHeight="1" x14ac:dyDescent="0.25">
      <c r="A19" s="2" t="s">
        <v>20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</row>
    <row r="20" spans="1:250" ht="12.75" x14ac:dyDescent="0.25">
      <c r="A20" s="27" t="s">
        <v>26</v>
      </c>
      <c r="B20" s="16" t="s">
        <v>27</v>
      </c>
      <c r="C20" s="28">
        <v>0.25</v>
      </c>
      <c r="D20" s="16" t="s">
        <v>28</v>
      </c>
      <c r="E20" s="140">
        <v>25000</v>
      </c>
      <c r="F20" s="140">
        <f>C20*E20</f>
        <v>6250</v>
      </c>
    </row>
    <row r="21" spans="1:250" ht="12.75" x14ac:dyDescent="0.25">
      <c r="A21" s="16" t="s">
        <v>29</v>
      </c>
      <c r="B21" s="16" t="s">
        <v>27</v>
      </c>
      <c r="C21" s="28">
        <v>0.25</v>
      </c>
      <c r="D21" s="16" t="s">
        <v>28</v>
      </c>
      <c r="E21" s="140">
        <v>25000</v>
      </c>
      <c r="F21" s="140">
        <f t="shared" ref="F21:F29" si="0">(E21*C21)</f>
        <v>6250</v>
      </c>
    </row>
    <row r="22" spans="1:250" ht="12.75" x14ac:dyDescent="0.25">
      <c r="A22" s="16" t="s">
        <v>30</v>
      </c>
      <c r="B22" s="16" t="s">
        <v>27</v>
      </c>
      <c r="C22" s="28">
        <v>0.5</v>
      </c>
      <c r="D22" s="16" t="s">
        <v>31</v>
      </c>
      <c r="E22" s="140">
        <v>25000</v>
      </c>
      <c r="F22" s="140">
        <v>25000</v>
      </c>
    </row>
    <row r="23" spans="1:250" ht="12.75" x14ac:dyDescent="0.25">
      <c r="A23" s="16" t="s">
        <v>32</v>
      </c>
      <c r="B23" s="16" t="s">
        <v>27</v>
      </c>
      <c r="C23" s="28">
        <v>0.25</v>
      </c>
      <c r="D23" s="16" t="s">
        <v>33</v>
      </c>
      <c r="E23" s="140">
        <v>25000</v>
      </c>
      <c r="F23" s="140">
        <f t="shared" si="0"/>
        <v>6250</v>
      </c>
    </row>
    <row r="24" spans="1:250" ht="12.75" x14ac:dyDescent="0.25">
      <c r="A24" s="16" t="s">
        <v>34</v>
      </c>
      <c r="B24" s="16" t="s">
        <v>27</v>
      </c>
      <c r="C24" s="28">
        <v>0.125</v>
      </c>
      <c r="D24" s="16" t="s">
        <v>31</v>
      </c>
      <c r="E24" s="140">
        <v>25000</v>
      </c>
      <c r="F24" s="140">
        <f t="shared" si="0"/>
        <v>3125</v>
      </c>
    </row>
    <row r="25" spans="1:250" ht="12.75" x14ac:dyDescent="0.25">
      <c r="A25" s="16" t="s">
        <v>35</v>
      </c>
      <c r="B25" s="16" t="s">
        <v>27</v>
      </c>
      <c r="C25" s="28">
        <v>0.25</v>
      </c>
      <c r="D25" s="16" t="s">
        <v>36</v>
      </c>
      <c r="E25" s="140">
        <v>25000</v>
      </c>
      <c r="F25" s="140">
        <f t="shared" si="0"/>
        <v>6250</v>
      </c>
    </row>
    <row r="26" spans="1:250" ht="12.75" x14ac:dyDescent="0.25">
      <c r="A26" s="16" t="s">
        <v>37</v>
      </c>
      <c r="B26" s="16" t="s">
        <v>27</v>
      </c>
      <c r="C26" s="28">
        <v>0.25</v>
      </c>
      <c r="D26" s="16" t="s">
        <v>38</v>
      </c>
      <c r="E26" s="140">
        <v>25000</v>
      </c>
      <c r="F26" s="140">
        <f t="shared" si="0"/>
        <v>6250</v>
      </c>
    </row>
    <row r="27" spans="1:250" ht="12.75" x14ac:dyDescent="0.25">
      <c r="A27" s="16" t="s">
        <v>39</v>
      </c>
      <c r="B27" s="16" t="s">
        <v>27</v>
      </c>
      <c r="C27" s="28">
        <v>1.25</v>
      </c>
      <c r="D27" s="16" t="s">
        <v>36</v>
      </c>
      <c r="E27" s="140">
        <v>25000</v>
      </c>
      <c r="F27" s="140">
        <f t="shared" si="0"/>
        <v>31250</v>
      </c>
    </row>
    <row r="28" spans="1:250" ht="12.75" x14ac:dyDescent="0.25">
      <c r="A28" s="16" t="s">
        <v>40</v>
      </c>
      <c r="B28" s="16" t="s">
        <v>27</v>
      </c>
      <c r="C28" s="28">
        <v>0.5</v>
      </c>
      <c r="D28" s="16" t="s">
        <v>41</v>
      </c>
      <c r="E28" s="140">
        <v>25000</v>
      </c>
      <c r="F28" s="140">
        <f t="shared" si="0"/>
        <v>12500</v>
      </c>
    </row>
    <row r="29" spans="1:250" s="32" customFormat="1" ht="12.75" x14ac:dyDescent="0.25">
      <c r="A29" s="29" t="s">
        <v>42</v>
      </c>
      <c r="B29" s="29" t="s">
        <v>27</v>
      </c>
      <c r="C29" s="30">
        <v>360</v>
      </c>
      <c r="D29" s="29" t="s">
        <v>107</v>
      </c>
      <c r="E29" s="140">
        <v>25000</v>
      </c>
      <c r="F29" s="140">
        <f t="shared" si="0"/>
        <v>9000000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</row>
    <row r="30" spans="1:250" ht="12.75" customHeight="1" x14ac:dyDescent="0.25">
      <c r="A30" s="108" t="s">
        <v>106</v>
      </c>
      <c r="B30" s="109"/>
      <c r="C30" s="109"/>
      <c r="D30" s="109"/>
      <c r="E30" s="110"/>
      <c r="F30" s="141">
        <f>SUM(F20:F29)</f>
        <v>9103125</v>
      </c>
    </row>
    <row r="31" spans="1:250" ht="12" customHeight="1" x14ac:dyDescent="0.25">
      <c r="A31" s="25"/>
      <c r="B31" s="26"/>
      <c r="C31" s="26"/>
      <c r="D31" s="26"/>
      <c r="E31" s="33"/>
      <c r="F31" s="33"/>
    </row>
    <row r="32" spans="1:250" ht="12" customHeight="1" x14ac:dyDescent="0.25">
      <c r="A32" s="98" t="s">
        <v>43</v>
      </c>
      <c r="B32" s="99"/>
      <c r="C32" s="99"/>
      <c r="D32" s="99"/>
      <c r="E32" s="99"/>
      <c r="F32" s="100"/>
    </row>
    <row r="33" spans="1:250" s="8" customFormat="1" ht="24" customHeight="1" x14ac:dyDescent="0.25">
      <c r="A33" s="3" t="s">
        <v>20</v>
      </c>
      <c r="B33" s="4" t="s">
        <v>21</v>
      </c>
      <c r="C33" s="4" t="s">
        <v>22</v>
      </c>
      <c r="D33" s="3" t="s">
        <v>23</v>
      </c>
      <c r="E33" s="4" t="s">
        <v>24</v>
      </c>
      <c r="F33" s="3" t="s">
        <v>25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</row>
    <row r="34" spans="1:250" ht="12" customHeight="1" x14ac:dyDescent="0.25">
      <c r="A34" s="34" t="s">
        <v>44</v>
      </c>
      <c r="B34" s="34"/>
      <c r="C34" s="34"/>
      <c r="D34" s="34"/>
      <c r="E34" s="142">
        <v>0</v>
      </c>
      <c r="F34" s="142">
        <v>0</v>
      </c>
    </row>
    <row r="35" spans="1:250" ht="12" customHeight="1" x14ac:dyDescent="0.25">
      <c r="A35" s="74" t="s">
        <v>45</v>
      </c>
      <c r="B35" s="75"/>
      <c r="C35" s="75"/>
      <c r="D35" s="75"/>
      <c r="E35" s="76"/>
      <c r="F35" s="143">
        <f>SUM(F34)</f>
        <v>0</v>
      </c>
    </row>
    <row r="36" spans="1:250" ht="12" customHeight="1" x14ac:dyDescent="0.25">
      <c r="A36" s="35"/>
      <c r="B36" s="36"/>
      <c r="C36" s="36"/>
      <c r="D36" s="36"/>
      <c r="E36" s="37"/>
      <c r="F36" s="37"/>
    </row>
    <row r="37" spans="1:250" ht="12" customHeight="1" x14ac:dyDescent="0.25">
      <c r="A37" s="98" t="s">
        <v>46</v>
      </c>
      <c r="B37" s="99"/>
      <c r="C37" s="99"/>
      <c r="D37" s="99"/>
      <c r="E37" s="99"/>
      <c r="F37" s="100"/>
    </row>
    <row r="38" spans="1:250" s="8" customFormat="1" ht="24" customHeight="1" x14ac:dyDescent="0.25">
      <c r="A38" s="5" t="s">
        <v>20</v>
      </c>
      <c r="B38" s="5" t="s">
        <v>21</v>
      </c>
      <c r="C38" s="5" t="s">
        <v>22</v>
      </c>
      <c r="D38" s="5" t="s">
        <v>23</v>
      </c>
      <c r="E38" s="6" t="s">
        <v>24</v>
      </c>
      <c r="F38" s="5" t="s">
        <v>25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</row>
    <row r="39" spans="1:250" ht="12.75" customHeight="1" x14ac:dyDescent="0.25">
      <c r="A39" s="16" t="s">
        <v>44</v>
      </c>
      <c r="B39" s="16"/>
      <c r="C39" s="28"/>
      <c r="D39" s="16"/>
      <c r="E39" s="144">
        <v>0</v>
      </c>
      <c r="F39" s="144">
        <v>0</v>
      </c>
    </row>
    <row r="40" spans="1:250" ht="12.75" customHeight="1" x14ac:dyDescent="0.25">
      <c r="A40" s="71" t="s">
        <v>47</v>
      </c>
      <c r="B40" s="72"/>
      <c r="C40" s="72"/>
      <c r="D40" s="72"/>
      <c r="E40" s="73"/>
      <c r="F40" s="143">
        <f>SUM(F39:F39)</f>
        <v>0</v>
      </c>
    </row>
    <row r="41" spans="1:250" ht="12" customHeight="1" x14ac:dyDescent="0.25">
      <c r="A41" s="35"/>
      <c r="B41" s="36"/>
      <c r="C41" s="36"/>
      <c r="D41" s="36"/>
      <c r="E41" s="37"/>
      <c r="F41" s="37"/>
    </row>
    <row r="42" spans="1:250" ht="12" customHeight="1" x14ac:dyDescent="0.25">
      <c r="A42" s="98" t="s">
        <v>48</v>
      </c>
      <c r="B42" s="99"/>
      <c r="C42" s="99"/>
      <c r="D42" s="99"/>
      <c r="E42" s="99"/>
      <c r="F42" s="100"/>
    </row>
    <row r="43" spans="1:250" s="8" customFormat="1" ht="24" customHeight="1" x14ac:dyDescent="0.25">
      <c r="A43" s="6" t="s">
        <v>49</v>
      </c>
      <c r="B43" s="6" t="s">
        <v>50</v>
      </c>
      <c r="C43" s="6" t="s">
        <v>115</v>
      </c>
      <c r="D43" s="6" t="s">
        <v>23</v>
      </c>
      <c r="E43" s="6" t="s">
        <v>24</v>
      </c>
      <c r="F43" s="6" t="s">
        <v>25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</row>
    <row r="44" spans="1:250" s="32" customFormat="1" ht="12.75" customHeight="1" x14ac:dyDescent="0.25">
      <c r="A44" s="123" t="s">
        <v>51</v>
      </c>
      <c r="B44" s="124"/>
      <c r="C44" s="124"/>
      <c r="D44" s="124"/>
      <c r="E44" s="124"/>
      <c r="F44" s="1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</row>
    <row r="45" spans="1:250" s="32" customFormat="1" ht="12.75" customHeight="1" x14ac:dyDescent="0.25">
      <c r="A45" s="38" t="s">
        <v>92</v>
      </c>
      <c r="B45" s="38" t="s">
        <v>52</v>
      </c>
      <c r="C45" s="39">
        <v>100</v>
      </c>
      <c r="D45" s="38" t="s">
        <v>53</v>
      </c>
      <c r="E45" s="138">
        <v>5855</v>
      </c>
      <c r="F45" s="138">
        <f t="shared" ref="F45:F48" si="1">(C45*E45)</f>
        <v>585500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</row>
    <row r="46" spans="1:250" s="32" customFormat="1" ht="12.75" customHeight="1" x14ac:dyDescent="0.25">
      <c r="A46" s="38" t="s">
        <v>54</v>
      </c>
      <c r="B46" s="38" t="s">
        <v>52</v>
      </c>
      <c r="C46" s="39">
        <v>75</v>
      </c>
      <c r="D46" s="38" t="s">
        <v>97</v>
      </c>
      <c r="E46" s="138">
        <v>752</v>
      </c>
      <c r="F46" s="138">
        <f t="shared" si="1"/>
        <v>56400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</row>
    <row r="47" spans="1:250" s="32" customFormat="1" ht="12.75" customHeight="1" x14ac:dyDescent="0.25">
      <c r="A47" s="38" t="s">
        <v>94</v>
      </c>
      <c r="B47" s="38" t="s">
        <v>52</v>
      </c>
      <c r="C47" s="39">
        <v>125</v>
      </c>
      <c r="D47" s="38" t="s">
        <v>98</v>
      </c>
      <c r="E47" s="138">
        <v>2146</v>
      </c>
      <c r="F47" s="138">
        <f t="shared" ref="F47" si="2">(C47*E47)</f>
        <v>268250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</row>
    <row r="48" spans="1:250" s="32" customFormat="1" ht="12.75" customHeight="1" x14ac:dyDescent="0.25">
      <c r="A48" s="38" t="s">
        <v>93</v>
      </c>
      <c r="B48" s="38" t="s">
        <v>52</v>
      </c>
      <c r="C48" s="39">
        <v>600</v>
      </c>
      <c r="D48" s="38" t="s">
        <v>99</v>
      </c>
      <c r="E48" s="138">
        <v>3282</v>
      </c>
      <c r="F48" s="138">
        <f t="shared" si="1"/>
        <v>1969200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</row>
    <row r="49" spans="1:250" s="32" customFormat="1" ht="12.75" customHeight="1" x14ac:dyDescent="0.25">
      <c r="A49" s="103" t="s">
        <v>101</v>
      </c>
      <c r="B49" s="104"/>
      <c r="C49" s="104"/>
      <c r="D49" s="104"/>
      <c r="E49" s="104"/>
      <c r="F49" s="105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</row>
    <row r="50" spans="1:250" s="32" customFormat="1" ht="12.75" customHeight="1" x14ac:dyDescent="0.25">
      <c r="A50" s="38" t="s">
        <v>55</v>
      </c>
      <c r="B50" s="40" t="s">
        <v>56</v>
      </c>
      <c r="C50" s="40">
        <v>0.25</v>
      </c>
      <c r="D50" s="40" t="s">
        <v>108</v>
      </c>
      <c r="E50" s="138">
        <v>32320</v>
      </c>
      <c r="F50" s="138">
        <f>C50*E50</f>
        <v>8080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</row>
    <row r="51" spans="1:250" s="32" customFormat="1" ht="12.75" customHeight="1" x14ac:dyDescent="0.25">
      <c r="A51" s="38" t="s">
        <v>57</v>
      </c>
      <c r="B51" s="40" t="s">
        <v>58</v>
      </c>
      <c r="C51" s="40">
        <v>0.5</v>
      </c>
      <c r="D51" s="40" t="s">
        <v>108</v>
      </c>
      <c r="E51" s="138">
        <v>74400</v>
      </c>
      <c r="F51" s="138">
        <f t="shared" ref="F51:F52" si="3">C51*E51</f>
        <v>37200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</row>
    <row r="52" spans="1:250" s="32" customFormat="1" ht="12.75" customHeight="1" x14ac:dyDescent="0.25">
      <c r="A52" s="38" t="s">
        <v>59</v>
      </c>
      <c r="B52" s="38" t="s">
        <v>56</v>
      </c>
      <c r="C52" s="39">
        <v>2</v>
      </c>
      <c r="D52" s="38" t="s">
        <v>60</v>
      </c>
      <c r="E52" s="138">
        <v>25300</v>
      </c>
      <c r="F52" s="138">
        <f t="shared" si="3"/>
        <v>50600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</row>
    <row r="53" spans="1:250" s="32" customFormat="1" ht="12.75" customHeight="1" x14ac:dyDescent="0.25">
      <c r="A53" s="38" t="s">
        <v>102</v>
      </c>
      <c r="B53" s="38" t="s">
        <v>52</v>
      </c>
      <c r="C53" s="39">
        <v>0.3</v>
      </c>
      <c r="D53" s="38" t="s">
        <v>60</v>
      </c>
      <c r="E53" s="138">
        <v>251910</v>
      </c>
      <c r="F53" s="138">
        <f t="shared" ref="F53" si="4">C53*E53</f>
        <v>75573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</row>
    <row r="54" spans="1:250" s="32" customFormat="1" ht="12.75" customHeight="1" x14ac:dyDescent="0.25">
      <c r="A54" s="103" t="s">
        <v>61</v>
      </c>
      <c r="B54" s="104"/>
      <c r="C54" s="104"/>
      <c r="D54" s="104"/>
      <c r="E54" s="104"/>
      <c r="F54" s="105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</row>
    <row r="55" spans="1:250" s="32" customFormat="1" ht="12.75" customHeight="1" x14ac:dyDescent="0.25">
      <c r="A55" s="38" t="s">
        <v>62</v>
      </c>
      <c r="B55" s="38" t="s">
        <v>52</v>
      </c>
      <c r="C55" s="39">
        <v>2</v>
      </c>
      <c r="D55" s="38" t="s">
        <v>108</v>
      </c>
      <c r="E55" s="138">
        <v>9706</v>
      </c>
      <c r="F55" s="138">
        <f>(C55*E55)</f>
        <v>19412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</row>
    <row r="56" spans="1:250" s="32" customFormat="1" ht="12.75" customHeight="1" x14ac:dyDescent="0.25">
      <c r="A56" s="38" t="s">
        <v>103</v>
      </c>
      <c r="B56" s="38" t="s">
        <v>56</v>
      </c>
      <c r="C56" s="39">
        <v>12</v>
      </c>
      <c r="D56" s="38" t="s">
        <v>108</v>
      </c>
      <c r="E56" s="138">
        <v>2765</v>
      </c>
      <c r="F56" s="138">
        <f t="shared" ref="F56:F58" si="5">(C56*E56)</f>
        <v>33180</v>
      </c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</row>
    <row r="57" spans="1:250" s="32" customFormat="1" ht="12.75" customHeight="1" x14ac:dyDescent="0.25">
      <c r="A57" s="38" t="s">
        <v>104</v>
      </c>
      <c r="B57" s="40" t="s">
        <v>52</v>
      </c>
      <c r="C57" s="40">
        <v>2</v>
      </c>
      <c r="D57" s="38" t="s">
        <v>108</v>
      </c>
      <c r="E57" s="138">
        <v>17176</v>
      </c>
      <c r="F57" s="138">
        <f t="shared" ref="F57" si="6">(C57*E57)</f>
        <v>34352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</row>
    <row r="58" spans="1:250" s="44" customFormat="1" ht="12.75" customHeight="1" x14ac:dyDescent="0.25">
      <c r="A58" s="41" t="s">
        <v>100</v>
      </c>
      <c r="B58" s="42" t="s">
        <v>52</v>
      </c>
      <c r="C58" s="42">
        <v>1</v>
      </c>
      <c r="D58" s="38" t="s">
        <v>108</v>
      </c>
      <c r="E58" s="139">
        <v>202300</v>
      </c>
      <c r="F58" s="139">
        <f t="shared" si="5"/>
        <v>202300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</row>
    <row r="59" spans="1:250" s="32" customFormat="1" ht="12.75" customHeight="1" x14ac:dyDescent="0.25">
      <c r="A59" s="103" t="s">
        <v>63</v>
      </c>
      <c r="B59" s="104"/>
      <c r="C59" s="104"/>
      <c r="D59" s="104"/>
      <c r="E59" s="104"/>
      <c r="F59" s="105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</row>
    <row r="60" spans="1:250" ht="12.75" customHeight="1" x14ac:dyDescent="0.25">
      <c r="A60" s="20" t="s">
        <v>64</v>
      </c>
      <c r="B60" s="20" t="s">
        <v>56</v>
      </c>
      <c r="C60" s="45">
        <v>2</v>
      </c>
      <c r="D60" s="20" t="s">
        <v>108</v>
      </c>
      <c r="E60" s="131">
        <v>7968</v>
      </c>
      <c r="F60" s="131">
        <f>(C60*E60)</f>
        <v>15936</v>
      </c>
    </row>
    <row r="61" spans="1:250" ht="13.5" customHeight="1" x14ac:dyDescent="0.25">
      <c r="A61" s="71" t="s">
        <v>65</v>
      </c>
      <c r="B61" s="72"/>
      <c r="C61" s="72"/>
      <c r="D61" s="72"/>
      <c r="E61" s="73"/>
      <c r="F61" s="137">
        <f>F45+F46+F47+F48+F50+F51+F52+F53+F55+F56+F57+F58+F60</f>
        <v>3355983</v>
      </c>
    </row>
    <row r="62" spans="1:250" ht="12" customHeight="1" x14ac:dyDescent="0.25">
      <c r="A62" s="35"/>
      <c r="B62" s="36"/>
      <c r="C62" s="36"/>
      <c r="D62" s="36"/>
      <c r="E62" s="37"/>
      <c r="F62" s="37"/>
    </row>
    <row r="63" spans="1:250" ht="12" customHeight="1" x14ac:dyDescent="0.25">
      <c r="A63" s="98" t="s">
        <v>66</v>
      </c>
      <c r="B63" s="99"/>
      <c r="C63" s="99"/>
      <c r="D63" s="99"/>
      <c r="E63" s="99"/>
      <c r="F63" s="100"/>
    </row>
    <row r="64" spans="1:250" s="8" customFormat="1" ht="24" customHeight="1" x14ac:dyDescent="0.25">
      <c r="A64" s="5" t="s">
        <v>67</v>
      </c>
      <c r="B64" s="6" t="s">
        <v>50</v>
      </c>
      <c r="C64" s="6" t="s">
        <v>115</v>
      </c>
      <c r="D64" s="5" t="s">
        <v>23</v>
      </c>
      <c r="E64" s="6" t="s">
        <v>24</v>
      </c>
      <c r="F64" s="5" t="s">
        <v>25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</row>
    <row r="65" spans="1:254" ht="12.75" x14ac:dyDescent="0.25">
      <c r="A65" s="16"/>
      <c r="B65" s="20"/>
      <c r="C65" s="18"/>
      <c r="D65" s="16"/>
      <c r="E65" s="131">
        <v>0</v>
      </c>
      <c r="F65" s="131">
        <v>0</v>
      </c>
    </row>
    <row r="66" spans="1:254" ht="19.5" customHeight="1" x14ac:dyDescent="0.25">
      <c r="A66" s="46" t="s">
        <v>68</v>
      </c>
      <c r="B66" s="47"/>
      <c r="C66" s="18"/>
      <c r="D66" s="48"/>
      <c r="E66" s="49"/>
      <c r="F66" s="131">
        <f t="shared" ref="F66" si="7">(C66*E66)</f>
        <v>0</v>
      </c>
    </row>
    <row r="67" spans="1:254" ht="13.5" customHeight="1" x14ac:dyDescent="0.25">
      <c r="A67" s="71" t="s">
        <v>69</v>
      </c>
      <c r="B67" s="72"/>
      <c r="C67" s="72"/>
      <c r="D67" s="72"/>
      <c r="E67" s="73"/>
      <c r="F67" s="136">
        <f>SUM(F65:F66)</f>
        <v>0</v>
      </c>
    </row>
    <row r="68" spans="1:254" ht="12" customHeight="1" x14ac:dyDescent="0.25">
      <c r="A68" s="50"/>
      <c r="B68" s="50"/>
      <c r="C68" s="50"/>
      <c r="D68" s="50"/>
      <c r="E68" s="51"/>
      <c r="F68" s="51"/>
    </row>
    <row r="69" spans="1:254" ht="12" customHeight="1" x14ac:dyDescent="0.25">
      <c r="A69" s="83" t="s">
        <v>70</v>
      </c>
      <c r="B69" s="84"/>
      <c r="C69" s="84"/>
      <c r="D69" s="84"/>
      <c r="E69" s="85"/>
      <c r="F69" s="132">
        <f>F30+F61+F67</f>
        <v>12459108</v>
      </c>
    </row>
    <row r="70" spans="1:254" ht="12" customHeight="1" x14ac:dyDescent="0.25">
      <c r="A70" s="80" t="s">
        <v>71</v>
      </c>
      <c r="B70" s="81"/>
      <c r="C70" s="81"/>
      <c r="D70" s="81"/>
      <c r="E70" s="82"/>
      <c r="F70" s="133">
        <f>F69*0.05</f>
        <v>622955.4</v>
      </c>
    </row>
    <row r="71" spans="1:254" ht="12" customHeight="1" x14ac:dyDescent="0.25">
      <c r="A71" s="77" t="s">
        <v>72</v>
      </c>
      <c r="B71" s="78"/>
      <c r="C71" s="78"/>
      <c r="D71" s="78"/>
      <c r="E71" s="79"/>
      <c r="F71" s="134">
        <f>F70+F69</f>
        <v>13082063.4</v>
      </c>
    </row>
    <row r="72" spans="1:254" ht="12" customHeight="1" x14ac:dyDescent="0.25">
      <c r="A72" s="80" t="s">
        <v>73</v>
      </c>
      <c r="B72" s="81"/>
      <c r="C72" s="81"/>
      <c r="D72" s="81"/>
      <c r="E72" s="82"/>
      <c r="F72" s="133">
        <f>F11</f>
        <v>24000000</v>
      </c>
    </row>
    <row r="73" spans="1:254" ht="12" customHeight="1" x14ac:dyDescent="0.25">
      <c r="A73" s="95" t="s">
        <v>74</v>
      </c>
      <c r="B73" s="96"/>
      <c r="C73" s="96"/>
      <c r="D73" s="96"/>
      <c r="E73" s="97"/>
      <c r="F73" s="135">
        <f>F72-F71</f>
        <v>10917936.6</v>
      </c>
    </row>
    <row r="74" spans="1:254" ht="12" customHeight="1" x14ac:dyDescent="0.25">
      <c r="A74" s="52" t="s">
        <v>75</v>
      </c>
      <c r="B74" s="53"/>
      <c r="C74" s="53"/>
      <c r="D74" s="53"/>
      <c r="E74" s="53"/>
      <c r="F74" s="9"/>
    </row>
    <row r="75" spans="1:254" ht="12.75" customHeight="1" thickBot="1" x14ac:dyDescent="0.3">
      <c r="A75" s="54"/>
      <c r="B75" s="53"/>
      <c r="C75" s="53"/>
      <c r="D75" s="53"/>
      <c r="E75" s="53"/>
      <c r="F75" s="9"/>
    </row>
    <row r="76" spans="1:254" ht="12" customHeight="1" x14ac:dyDescent="0.25">
      <c r="A76" s="111" t="s">
        <v>76</v>
      </c>
      <c r="B76" s="112"/>
      <c r="C76" s="112"/>
      <c r="D76" s="112"/>
      <c r="E76" s="113"/>
      <c r="F76" s="9"/>
      <c r="IQ76" s="10"/>
      <c r="IR76" s="10"/>
      <c r="IS76" s="10"/>
      <c r="IT76" s="10"/>
    </row>
    <row r="77" spans="1:254" ht="12" customHeight="1" x14ac:dyDescent="0.25">
      <c r="A77" s="114" t="s">
        <v>77</v>
      </c>
      <c r="B77" s="115"/>
      <c r="C77" s="115"/>
      <c r="D77" s="115"/>
      <c r="E77" s="116"/>
      <c r="F77" s="9"/>
      <c r="IQ77" s="10"/>
      <c r="IR77" s="10"/>
      <c r="IS77" s="10"/>
      <c r="IT77" s="10"/>
    </row>
    <row r="78" spans="1:254" ht="12" customHeight="1" x14ac:dyDescent="0.25">
      <c r="A78" s="114" t="s">
        <v>78</v>
      </c>
      <c r="B78" s="115"/>
      <c r="C78" s="115"/>
      <c r="D78" s="115"/>
      <c r="E78" s="116"/>
      <c r="F78" s="9"/>
      <c r="IQ78" s="10"/>
      <c r="IR78" s="10"/>
      <c r="IS78" s="10"/>
      <c r="IT78" s="10"/>
    </row>
    <row r="79" spans="1:254" ht="12" customHeight="1" x14ac:dyDescent="0.25">
      <c r="A79" s="114" t="s">
        <v>79</v>
      </c>
      <c r="B79" s="115"/>
      <c r="C79" s="115"/>
      <c r="D79" s="115"/>
      <c r="E79" s="116"/>
      <c r="F79" s="9"/>
      <c r="IQ79" s="10"/>
      <c r="IR79" s="10"/>
      <c r="IS79" s="10"/>
      <c r="IT79" s="10"/>
    </row>
    <row r="80" spans="1:254" ht="12" customHeight="1" x14ac:dyDescent="0.25">
      <c r="A80" s="114" t="s">
        <v>80</v>
      </c>
      <c r="B80" s="115"/>
      <c r="C80" s="115"/>
      <c r="D80" s="115"/>
      <c r="E80" s="116"/>
      <c r="F80" s="9"/>
      <c r="IQ80" s="10"/>
      <c r="IR80" s="10"/>
      <c r="IS80" s="10"/>
      <c r="IT80" s="10"/>
    </row>
    <row r="81" spans="1:254" ht="12" customHeight="1" x14ac:dyDescent="0.25">
      <c r="A81" s="114" t="s">
        <v>81</v>
      </c>
      <c r="B81" s="115"/>
      <c r="C81" s="115"/>
      <c r="D81" s="115"/>
      <c r="E81" s="116"/>
      <c r="F81" s="9"/>
      <c r="IQ81" s="10"/>
      <c r="IR81" s="10"/>
      <c r="IS81" s="10"/>
      <c r="IT81" s="10"/>
    </row>
    <row r="82" spans="1:254" ht="12.75" customHeight="1" thickBot="1" x14ac:dyDescent="0.3">
      <c r="A82" s="86" t="s">
        <v>82</v>
      </c>
      <c r="B82" s="87"/>
      <c r="C82" s="87"/>
      <c r="D82" s="87"/>
      <c r="E82" s="88"/>
      <c r="F82" s="9"/>
      <c r="IQ82" s="10"/>
      <c r="IR82" s="10"/>
      <c r="IS82" s="10"/>
      <c r="IT82" s="10"/>
    </row>
    <row r="83" spans="1:254" ht="12.75" customHeight="1" x14ac:dyDescent="0.25">
      <c r="A83" s="54"/>
      <c r="B83" s="54"/>
      <c r="C83" s="54"/>
      <c r="D83" s="54"/>
      <c r="E83" s="54"/>
      <c r="F83" s="9"/>
    </row>
    <row r="84" spans="1:254" ht="15" customHeight="1" thickBot="1" x14ac:dyDescent="0.3">
      <c r="A84" s="92" t="s">
        <v>83</v>
      </c>
      <c r="B84" s="93"/>
      <c r="C84" s="94"/>
      <c r="D84" s="55"/>
      <c r="E84" s="55"/>
      <c r="F84" s="9"/>
    </row>
    <row r="85" spans="1:254" ht="12" customHeight="1" x14ac:dyDescent="0.25">
      <c r="A85" s="56" t="s">
        <v>67</v>
      </c>
      <c r="B85" s="57" t="s">
        <v>114</v>
      </c>
      <c r="C85" s="58" t="s">
        <v>84</v>
      </c>
      <c r="D85" s="55"/>
      <c r="E85" s="55"/>
      <c r="F85" s="9"/>
    </row>
    <row r="86" spans="1:254" ht="12" customHeight="1" x14ac:dyDescent="0.25">
      <c r="A86" s="59" t="s">
        <v>85</v>
      </c>
      <c r="B86" s="131">
        <f>F30</f>
        <v>9103125</v>
      </c>
      <c r="C86" s="60">
        <f>(B86/B92)</f>
        <v>0.6958477972213466</v>
      </c>
      <c r="D86" s="55"/>
      <c r="E86" s="55"/>
      <c r="F86" s="9"/>
    </row>
    <row r="87" spans="1:254" ht="12" customHeight="1" x14ac:dyDescent="0.25">
      <c r="A87" s="59" t="s">
        <v>86</v>
      </c>
      <c r="B87" s="131">
        <f>F35</f>
        <v>0</v>
      </c>
      <c r="C87" s="60">
        <v>0</v>
      </c>
      <c r="D87" s="55"/>
      <c r="E87" s="55"/>
      <c r="F87" s="9"/>
    </row>
    <row r="88" spans="1:254" ht="12" customHeight="1" x14ac:dyDescent="0.25">
      <c r="A88" s="59" t="s">
        <v>87</v>
      </c>
      <c r="B88" s="131">
        <f>F40</f>
        <v>0</v>
      </c>
      <c r="C88" s="60">
        <f>(B88/B92)</f>
        <v>0</v>
      </c>
      <c r="D88" s="55"/>
      <c r="E88" s="55"/>
      <c r="F88" s="9"/>
    </row>
    <row r="89" spans="1:254" ht="12" customHeight="1" x14ac:dyDescent="0.25">
      <c r="A89" s="59" t="s">
        <v>49</v>
      </c>
      <c r="B89" s="131">
        <f>F61</f>
        <v>3355983</v>
      </c>
      <c r="C89" s="60">
        <f>(B89/B92)</f>
        <v>0.25653315515960579</v>
      </c>
      <c r="D89" s="55"/>
      <c r="E89" s="55"/>
      <c r="F89" s="9"/>
    </row>
    <row r="90" spans="1:254" ht="12" customHeight="1" x14ac:dyDescent="0.25">
      <c r="A90" s="59" t="s">
        <v>88</v>
      </c>
      <c r="B90" s="131">
        <f>F67</f>
        <v>0</v>
      </c>
      <c r="C90" s="60">
        <f>(B90/B92)</f>
        <v>0</v>
      </c>
      <c r="D90" s="61"/>
      <c r="E90" s="61"/>
      <c r="F90" s="9"/>
    </row>
    <row r="91" spans="1:254" ht="12" customHeight="1" x14ac:dyDescent="0.25">
      <c r="A91" s="59" t="s">
        <v>89</v>
      </c>
      <c r="B91" s="131">
        <f>F70</f>
        <v>622955.4</v>
      </c>
      <c r="C91" s="60">
        <f>(B91/B92)</f>
        <v>4.7619047619047616E-2</v>
      </c>
      <c r="D91" s="61"/>
      <c r="E91" s="61"/>
      <c r="F91" s="9"/>
    </row>
    <row r="92" spans="1:254" ht="12.75" customHeight="1" thickBot="1" x14ac:dyDescent="0.3">
      <c r="A92" s="62" t="s">
        <v>111</v>
      </c>
      <c r="B92" s="129">
        <f>SUM(B86:B91)</f>
        <v>13082063.4</v>
      </c>
      <c r="C92" s="63">
        <f>SUM(C86:C91)</f>
        <v>1</v>
      </c>
      <c r="D92" s="61"/>
      <c r="E92" s="61"/>
      <c r="F92" s="9"/>
    </row>
    <row r="93" spans="1:254" ht="12" customHeight="1" x14ac:dyDescent="0.25">
      <c r="A93" s="54"/>
      <c r="B93" s="53"/>
      <c r="C93" s="53"/>
      <c r="D93" s="53"/>
      <c r="E93" s="53"/>
      <c r="F93" s="9"/>
    </row>
    <row r="94" spans="1:254" ht="12" customHeight="1" thickBot="1" x14ac:dyDescent="0.3">
      <c r="A94" s="90" t="s">
        <v>90</v>
      </c>
      <c r="B94" s="90"/>
      <c r="C94" s="90"/>
      <c r="D94" s="91"/>
      <c r="E94" s="64"/>
      <c r="F94" s="9"/>
    </row>
    <row r="95" spans="1:254" ht="12" customHeight="1" x14ac:dyDescent="0.25">
      <c r="A95" s="65" t="s">
        <v>112</v>
      </c>
      <c r="B95" s="66">
        <v>25000</v>
      </c>
      <c r="C95" s="66">
        <v>30000</v>
      </c>
      <c r="D95" s="67">
        <v>35000</v>
      </c>
      <c r="E95" s="68"/>
      <c r="F95" s="69"/>
    </row>
    <row r="96" spans="1:254" ht="13.5" thickBot="1" x14ac:dyDescent="0.3">
      <c r="A96" s="70" t="s">
        <v>113</v>
      </c>
      <c r="B96" s="129">
        <f>(F71/B95)</f>
        <v>523.28253600000005</v>
      </c>
      <c r="C96" s="129">
        <f>(F71/C95)</f>
        <v>436.06878</v>
      </c>
      <c r="D96" s="130">
        <f>(F71/D95)</f>
        <v>373.77323999999999</v>
      </c>
      <c r="E96" s="68"/>
      <c r="F96" s="69"/>
    </row>
    <row r="97" spans="1:6" ht="15.6" customHeight="1" x14ac:dyDescent="0.25">
      <c r="A97" s="89" t="s">
        <v>91</v>
      </c>
      <c r="B97" s="89"/>
      <c r="C97" s="89"/>
      <c r="D97" s="89"/>
      <c r="E97" s="54"/>
      <c r="F97" s="54"/>
    </row>
  </sheetData>
  <mergeCells count="37">
    <mergeCell ref="D8:E8"/>
    <mergeCell ref="D13:E13"/>
    <mergeCell ref="D14:E14"/>
    <mergeCell ref="A16:F16"/>
    <mergeCell ref="A44:F44"/>
    <mergeCell ref="A18:F18"/>
    <mergeCell ref="A32:F32"/>
    <mergeCell ref="A37:F37"/>
    <mergeCell ref="A42:F42"/>
    <mergeCell ref="D12:E12"/>
    <mergeCell ref="D10:E10"/>
    <mergeCell ref="D9:E9"/>
    <mergeCell ref="A49:F49"/>
    <mergeCell ref="A54:F54"/>
    <mergeCell ref="D11:E11"/>
    <mergeCell ref="A30:E30"/>
    <mergeCell ref="A82:E82"/>
    <mergeCell ref="A97:D97"/>
    <mergeCell ref="A94:D94"/>
    <mergeCell ref="A84:C84"/>
    <mergeCell ref="A73:E73"/>
    <mergeCell ref="A76:E76"/>
    <mergeCell ref="A77:E77"/>
    <mergeCell ref="A78:E78"/>
    <mergeCell ref="A79:E79"/>
    <mergeCell ref="A80:E80"/>
    <mergeCell ref="A81:E81"/>
    <mergeCell ref="A61:E61"/>
    <mergeCell ref="A35:E35"/>
    <mergeCell ref="A40:E40"/>
    <mergeCell ref="A71:E71"/>
    <mergeCell ref="A72:E72"/>
    <mergeCell ref="A69:E69"/>
    <mergeCell ref="A70:E70"/>
    <mergeCell ref="A67:E67"/>
    <mergeCell ref="A63:F63"/>
    <mergeCell ref="A59:F59"/>
  </mergeCells>
  <pageMargins left="0.748031" right="0.748031" top="0.98425200000000002" bottom="0.98425200000000002" header="0" footer="0"/>
  <pageSetup scale="98" orientation="portrait" r:id="rId1"/>
  <headerFooter>
    <oddFooter>&amp;C&amp;"Helvetica Neue,Regular"&amp;12&amp;K000000&amp;P</oddFooter>
  </headerFooter>
  <rowBreaks count="1" manualBreakCount="1">
    <brk id="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 (2-3)</vt:lpstr>
      <vt:lpstr>'FRUTILLA (2-3)'!Área_de_impresión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cp:lastPrinted>2023-02-06T18:12:30Z</cp:lastPrinted>
  <dcterms:created xsi:type="dcterms:W3CDTF">2020-11-27T12:49:26Z</dcterms:created>
  <dcterms:modified xsi:type="dcterms:W3CDTF">2023-03-31T20:25:47Z</dcterms:modified>
  <cp:category/>
  <cp:contentStatus/>
</cp:coreProperties>
</file>