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FRUTILLA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2" i="1" l="1"/>
  <c r="F60" i="1"/>
  <c r="G60" i="1" s="1"/>
  <c r="G62" i="1" s="1"/>
  <c r="C85" i="1" s="1"/>
  <c r="G55" i="1"/>
  <c r="F53" i="1"/>
  <c r="G53" i="1" s="1"/>
  <c r="F52" i="1"/>
  <c r="G52" i="1" s="1"/>
  <c r="F50" i="1"/>
  <c r="G50" i="1" s="1"/>
  <c r="G49" i="1"/>
  <c r="F49" i="1"/>
  <c r="G48" i="1"/>
  <c r="F48" i="1"/>
  <c r="F47" i="1"/>
  <c r="G47" i="1" s="1"/>
  <c r="F45" i="1"/>
  <c r="G45" i="1" s="1"/>
  <c r="F39" i="1"/>
  <c r="G39" i="1" s="1"/>
  <c r="F38" i="1"/>
  <c r="G38" i="1" s="1"/>
  <c r="F37" i="1"/>
  <c r="G37" i="1" s="1"/>
  <c r="F36" i="1"/>
  <c r="G36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G10" i="1"/>
  <c r="G8" i="1"/>
  <c r="D91" i="1" s="1"/>
  <c r="G56" i="1" l="1"/>
  <c r="C84" i="1" s="1"/>
  <c r="G40" i="1"/>
  <c r="C83" i="1" s="1"/>
  <c r="E91" i="1"/>
  <c r="C91" i="1"/>
  <c r="G27" i="1"/>
  <c r="G11" i="1"/>
  <c r="G67" i="1" s="1"/>
  <c r="G64" i="1" l="1"/>
  <c r="G65" i="1" s="1"/>
  <c r="C81" i="1"/>
  <c r="G66" i="1" l="1"/>
  <c r="C86" i="1"/>
  <c r="C87" i="1" s="1"/>
  <c r="E92" i="1" l="1"/>
  <c r="D92" i="1"/>
  <c r="C92" i="1"/>
  <c r="G68" i="1"/>
  <c r="D83" i="1"/>
  <c r="D84" i="1"/>
  <c r="D85" i="1"/>
  <c r="D81" i="1"/>
  <c r="D86" i="1"/>
  <c r="D87" i="1" l="1"/>
</calcChain>
</file>

<file path=xl/sharedStrings.xml><?xml version="1.0" encoding="utf-8"?>
<sst xmlns="http://schemas.openxmlformats.org/spreadsheetml/2006/main" count="159" uniqueCount="116">
  <si>
    <t>RUBRO O CULTIVO</t>
  </si>
  <si>
    <t>FRUTILLA</t>
  </si>
  <si>
    <t>RENDIMIENTO KG/Há.)</t>
  </si>
  <si>
    <t>VARIEDAD</t>
  </si>
  <si>
    <t>ALBION.MONTERREY, SAN ANDREA</t>
  </si>
  <si>
    <t>FECHA ESTIMADA  PRECIO VENTA</t>
  </si>
  <si>
    <t>ENERO-ABRIL</t>
  </si>
  <si>
    <t>NIVEL TECNOLÓGICO</t>
  </si>
  <si>
    <t>MEDIO</t>
  </si>
  <si>
    <t>REGIÓN</t>
  </si>
  <si>
    <t>ÑUBLE</t>
  </si>
  <si>
    <t>INGRESO ESPERADO, con IVA ($)</t>
  </si>
  <si>
    <t>AGENCIA DE ÁREA</t>
  </si>
  <si>
    <t>YUNGAY</t>
  </si>
  <si>
    <t>DESTINO PRODUCCION</t>
  </si>
  <si>
    <t>COMUNA/LOCALIDAD</t>
  </si>
  <si>
    <t>PEMUCO, YUNGAY</t>
  </si>
  <si>
    <t>FECHA DE COSECHA</t>
  </si>
  <si>
    <t>FECHA PRECIO INSUMOS</t>
  </si>
  <si>
    <t>CONTINGENCIA</t>
  </si>
  <si>
    <t>HELADA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</si>
  <si>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</si>
  <si>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</si>
  <si>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</si>
  <si>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</si>
  <si>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</si>
  <si>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</si>
  <si>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</si>
  <si>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</si>
  <si>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</si>
  <si>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</si>
  <si>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Preparación platabandas</t>
  </si>
  <si>
    <t>agosto</t>
  </si>
  <si>
    <t>Fertirrigacion</t>
  </si>
  <si>
    <t>anual</t>
  </si>
  <si>
    <t>Aplicación agroquimicos</t>
  </si>
  <si>
    <t>Poda</t>
  </si>
  <si>
    <t>junio</t>
  </si>
  <si>
    <t>Acarreo insumos</t>
  </si>
  <si>
    <t>septiembre- febrero</t>
  </si>
  <si>
    <t>Cosecha</t>
  </si>
  <si>
    <t>Kg</t>
  </si>
  <si>
    <t>septiembre-abril</t>
  </si>
  <si>
    <t>Subtotal Jornadas Hombre</t>
  </si>
  <si>
    <t>JORNADAS ANIMAL</t>
  </si>
  <si>
    <t>Subtotal Jornadas Animal</t>
  </si>
  <si>
    <t>MAQUINARIA</t>
  </si>
  <si>
    <t>Aradura</t>
  </si>
  <si>
    <t>JM</t>
  </si>
  <si>
    <t>enero - febrero</t>
  </si>
  <si>
    <t>Ratrajes</t>
  </si>
  <si>
    <t>Abonadura</t>
  </si>
  <si>
    <t>Melgadura-camellones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</si>
  <si>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</si>
  <si>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</si>
  <si>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</si>
  <si>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</si>
  <si>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</si>
  <si>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</si>
  <si>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</si>
  <si>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>u</t>
  </si>
  <si>
    <t>septiembre</t>
  </si>
  <si>
    <t>FERTILIZANTES</t>
  </si>
  <si>
    <t>Ácido fosforico</t>
  </si>
  <si>
    <t>Ultrasol de crecimiento</t>
  </si>
  <si>
    <t>diciembre-marzo</t>
  </si>
  <si>
    <t>Ultrasol multipróposito</t>
  </si>
  <si>
    <t>marzo-enero</t>
  </si>
  <si>
    <t>Ultrasol producción</t>
  </si>
  <si>
    <t>octubre-abril</t>
  </si>
  <si>
    <t>FUNGICIDAS</t>
  </si>
  <si>
    <t>Phyton 27</t>
  </si>
  <si>
    <t>l</t>
  </si>
  <si>
    <t>diciembre- febrero</t>
  </si>
  <si>
    <t>Azufre mojable</t>
  </si>
  <si>
    <t>abril-marzo</t>
  </si>
  <si>
    <t>INSECTICIDAS</t>
  </si>
  <si>
    <t>Punto  70 WP</t>
  </si>
  <si>
    <t>envase 250 gr</t>
  </si>
  <si>
    <t>Subtotal Insumos</t>
  </si>
  <si>
    <t>OTROS</t>
  </si>
  <si>
    <t>Item</t>
  </si>
  <si>
    <t>Riego tecnificado</t>
  </si>
  <si>
    <t>marzo - 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</si>
  <si>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</si>
  <si>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</si>
  <si>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</si>
  <si>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</si>
  <si>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</si>
  <si>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</si>
  <si>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</si>
  <si>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</si>
  <si>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</si>
  <si>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</si>
  <si>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</si>
  <si>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</si>
  <si>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</si>
  <si>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</si>
  <si>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</si>
  <si>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</si>
  <si>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</si>
  <si>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</si>
  <si>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</si>
  <si>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</si>
  <si>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</si>
  <si>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</si>
  <si>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</si>
  <si>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</si>
  <si>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</si>
  <si>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</si>
  <si>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</si>
  <si>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</si>
  <si>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PRECIO ESPERADO ($/kg)</t>
  </si>
  <si>
    <t>NOV - ABRIL</t>
  </si>
  <si>
    <t>N/A</t>
  </si>
  <si>
    <t>MENUDEO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</si>
</sst>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22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3" fontId="2" fillId="2" borderId="10" xfId="0" applyNumberFormat="1" applyFont="1" applyFill="1" applyBorder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4" fillId="2" borderId="16" xfId="0" applyNumberFormat="1" applyFont="1" applyFill="1" applyBorder="1"/>
    <xf numFmtId="49" fontId="4" fillId="2" borderId="16" xfId="0" applyNumberFormat="1" applyFont="1" applyFill="1" applyBorder="1" applyAlignment="1">
      <alignment horizontal="center"/>
    </xf>
    <xf numFmtId="0" fontId="4" fillId="2" borderId="16" xfId="0" applyNumberFormat="1" applyFont="1" applyFill="1" applyBorder="1"/>
    <xf numFmtId="3" fontId="4" fillId="2" borderId="16" xfId="0" applyNumberFormat="1" applyFont="1" applyFill="1" applyBorder="1"/>
    <xf numFmtId="49" fontId="9" fillId="3" borderId="12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3" fontId="9" fillId="3" borderId="12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0" fillId="0" borderId="19" xfId="0" applyNumberFormat="1" applyBorder="1"/>
    <xf numFmtId="3" fontId="20" fillId="10" borderId="52" xfId="0" applyNumberFormat="1" applyFont="1" applyFill="1" applyBorder="1"/>
    <xf numFmtId="3" fontId="21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20" fillId="11" borderId="52" xfId="0" applyNumberFormat="1" applyFont="1" applyFill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1" fillId="0" borderId="52" xfId="0" applyNumberFormat="1" applyFont="1" applyFill="1" applyBorder="1" applyAlignment="1">
      <alignment horizontal="left" vertical="center"/>
    </xf>
    <xf numFmtId="3" fontId="21" fillId="0" borderId="52" xfId="0" applyNumberFormat="1" applyFont="1" applyFill="1" applyBorder="1" applyAlignment="1">
      <alignment horizontal="center" vertical="center" wrapText="1"/>
    </xf>
    <xf numFmtId="3" fontId="21" fillId="0" borderId="52" xfId="0" applyNumberFormat="1" applyFont="1" applyFill="1" applyBorder="1" applyAlignment="1">
      <alignment horizontal="center" vertical="center"/>
    </xf>
    <xf numFmtId="49" fontId="1" fillId="5" borderId="53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41" fontId="14" fillId="8" borderId="50" xfId="1" applyFont="1" applyFill="1" applyBorder="1" applyAlignment="1">
      <alignment vertical="center"/>
    </xf>
    <xf numFmtId="41" fontId="14" fillId="8" borderId="51" xfId="1" applyFont="1" applyFill="1" applyBorder="1" applyAlignment="1">
      <alignment vertical="center"/>
    </xf>
    <xf numFmtId="41" fontId="14" fillId="8" borderId="35" xfId="1" applyFont="1" applyFill="1" applyBorder="1" applyAlignment="1">
      <alignment vertical="center"/>
    </xf>
    <xf numFmtId="41" fontId="14" fillId="8" borderId="36" xfId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L2">
            <v>900</v>
          </cell>
        </row>
        <row r="3">
          <cell r="L3">
            <v>45000</v>
          </cell>
        </row>
        <row r="9">
          <cell r="L9">
            <v>35000</v>
          </cell>
        </row>
        <row r="13">
          <cell r="L13">
            <v>300000</v>
          </cell>
        </row>
        <row r="17">
          <cell r="L17">
            <v>150</v>
          </cell>
        </row>
        <row r="25">
          <cell r="L25">
            <v>1320</v>
          </cell>
        </row>
        <row r="26">
          <cell r="L26">
            <v>2800</v>
          </cell>
        </row>
        <row r="27">
          <cell r="L27">
            <v>2800</v>
          </cell>
        </row>
        <row r="28">
          <cell r="L28">
            <v>2800</v>
          </cell>
        </row>
        <row r="36">
          <cell r="L36">
            <v>56340</v>
          </cell>
        </row>
        <row r="38">
          <cell r="L38">
            <v>573</v>
          </cell>
        </row>
        <row r="69">
          <cell r="L69">
            <v>800000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U93"/>
  <sheetViews>
    <sheetView showGridLines="0" tabSelected="1" zoomScale="140" zoomScaleNormal="140" workbookViewId="0"/>
  </sheetViews>
  <sheetFormatPr baseColWidth="10" defaultColWidth="10.88671875" defaultRowHeight="11.25" customHeight="1" x14ac:dyDescent="0.3"/>
  <cols>
    <col min="1" max="1" width="2.664062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6" t="s">
        <v>1</v>
      </c>
      <c r="D8" s="7"/>
      <c r="E8" s="155" t="s">
        <v>2</v>
      </c>
      <c r="F8" s="156"/>
      <c r="G8" s="8">
        <f>+'[1]Valores Insumos'!L3</f>
        <v>45000</v>
      </c>
    </row>
    <row r="9" spans="2:7" ht="38.25" customHeight="1" x14ac:dyDescent="0.3">
      <c r="B9" s="9" t="s">
        <v>3</v>
      </c>
      <c r="C9" s="10" t="s">
        <v>4</v>
      </c>
      <c r="D9" s="138"/>
      <c r="E9" s="153" t="s">
        <v>5</v>
      </c>
      <c r="F9" s="154"/>
      <c r="G9" s="139" t="s">
        <v>6</v>
      </c>
    </row>
    <row r="10" spans="2:7" ht="18" customHeight="1" x14ac:dyDescent="0.3">
      <c r="B10" s="9" t="s">
        <v>7</v>
      </c>
      <c r="C10" s="139" t="s">
        <v>8</v>
      </c>
      <c r="D10" s="138"/>
      <c r="E10" s="153" t="s">
        <v>112</v>
      </c>
      <c r="F10" s="154"/>
      <c r="G10" s="140">
        <f>+'[1]Valores Insumos'!L2</f>
        <v>900</v>
      </c>
    </row>
    <row r="11" spans="2:7" ht="11.25" customHeight="1" x14ac:dyDescent="0.3">
      <c r="B11" s="9" t="s">
        <v>9</v>
      </c>
      <c r="C11" s="141" t="s">
        <v>10</v>
      </c>
      <c r="D11" s="138"/>
      <c r="E11" s="148" t="s">
        <v>11</v>
      </c>
      <c r="F11" s="149"/>
      <c r="G11" s="142">
        <f>(G8*G10)</f>
        <v>40500000</v>
      </c>
    </row>
    <row r="12" spans="2:7" ht="11.25" customHeight="1" x14ac:dyDescent="0.3">
      <c r="B12" s="9" t="s">
        <v>12</v>
      </c>
      <c r="C12" s="139" t="s">
        <v>13</v>
      </c>
      <c r="D12" s="138"/>
      <c r="E12" s="153" t="s">
        <v>14</v>
      </c>
      <c r="F12" s="154"/>
      <c r="G12" s="139" t="s">
        <v>115</v>
      </c>
    </row>
    <row r="13" spans="2:7" ht="13.5" customHeight="1" x14ac:dyDescent="0.3">
      <c r="B13" s="9" t="s">
        <v>15</v>
      </c>
      <c r="C13" s="139" t="s">
        <v>16</v>
      </c>
      <c r="D13" s="138"/>
      <c r="E13" s="153" t="s">
        <v>17</v>
      </c>
      <c r="F13" s="154"/>
      <c r="G13" s="139" t="s">
        <v>113</v>
      </c>
    </row>
    <row r="14" spans="2:7" ht="25.5" customHeight="1" x14ac:dyDescent="0.3">
      <c r="B14" s="9" t="s">
        <v>18</v>
      </c>
      <c r="C14" s="143">
        <v>44986</v>
      </c>
      <c r="D14" s="138"/>
      <c r="E14" s="157" t="s">
        <v>19</v>
      </c>
      <c r="F14" s="158"/>
      <c r="G14" s="141" t="s">
        <v>20</v>
      </c>
    </row>
    <row r="15" spans="2:7" ht="12" customHeight="1" x14ac:dyDescent="0.3">
      <c r="B15" s="15"/>
      <c r="C15" s="16"/>
      <c r="D15" s="17"/>
      <c r="E15" s="18"/>
      <c r="F15" s="18"/>
      <c r="G15" s="19"/>
    </row>
    <row r="16" spans="2:7" ht="12" customHeight="1" x14ac:dyDescent="0.3">
      <c r="B16" s="159" t="s">
        <v>21</v>
      </c>
      <c r="C16" s="160"/>
      <c r="D16" s="160"/>
      <c r="E16" s="160"/>
      <c r="F16" s="160"/>
      <c r="G16" s="160"/>
    </row>
    <row r="17" spans="2:7" ht="12" customHeight="1" x14ac:dyDescent="0.3">
      <c r="B17" s="20"/>
      <c r="C17" s="21"/>
      <c r="D17" s="21"/>
      <c r="E17" s="21"/>
      <c r="F17" s="22"/>
      <c r="G17" s="22"/>
    </row>
    <row r="18" spans="2:7" ht="12" customHeight="1" x14ac:dyDescent="0.3">
      <c r="B18" s="130" t="s">
        <v>22</v>
      </c>
      <c r="C18" s="131"/>
      <c r="D18" s="132"/>
      <c r="E18" s="132"/>
      <c r="F18" s="132"/>
      <c r="G18" s="132"/>
    </row>
    <row r="19" spans="2:7" ht="24" customHeight="1" x14ac:dyDescent="0.3">
      <c r="B19" s="137" t="s">
        <v>23</v>
      </c>
      <c r="C19" s="137" t="s">
        <v>24</v>
      </c>
      <c r="D19" s="137" t="s">
        <v>25</v>
      </c>
      <c r="E19" s="137" t="s">
        <v>26</v>
      </c>
      <c r="F19" s="137" t="s">
        <v>27</v>
      </c>
      <c r="G19" s="137" t="s">
        <v>28</v>
      </c>
    </row>
    <row r="20" spans="2:7" ht="12.75" customHeight="1" x14ac:dyDescent="0.3">
      <c r="B20" s="122" t="s">
        <v>29</v>
      </c>
      <c r="C20" s="123" t="s">
        <v>30</v>
      </c>
      <c r="D20" s="124">
        <v>20</v>
      </c>
      <c r="E20" s="125" t="s">
        <v>32</v>
      </c>
      <c r="F20" s="126">
        <f>+'[1]Valores Insumos'!$L$9</f>
        <v>35000</v>
      </c>
      <c r="G20" s="126">
        <f t="shared" ref="G20:G26" si="0">+F20*D20</f>
        <v>700000</v>
      </c>
    </row>
    <row r="21" spans="2:7" ht="14.4" x14ac:dyDescent="0.3">
      <c r="B21" s="122" t="s">
        <v>31</v>
      </c>
      <c r="C21" s="123" t="s">
        <v>30</v>
      </c>
      <c r="D21" s="124">
        <v>10</v>
      </c>
      <c r="E21" s="125" t="s">
        <v>32</v>
      </c>
      <c r="F21" s="126">
        <f>+'[1]Valores Insumos'!$L$9</f>
        <v>35000</v>
      </c>
      <c r="G21" s="126">
        <f t="shared" si="0"/>
        <v>350000</v>
      </c>
    </row>
    <row r="22" spans="2:7" ht="12.75" customHeight="1" x14ac:dyDescent="0.3">
      <c r="B22" s="122" t="s">
        <v>33</v>
      </c>
      <c r="C22" s="123" t="s">
        <v>30</v>
      </c>
      <c r="D22" s="124">
        <v>20</v>
      </c>
      <c r="E22" s="125" t="s">
        <v>34</v>
      </c>
      <c r="F22" s="126">
        <f>+'[1]Valores Insumos'!$L$9</f>
        <v>35000</v>
      </c>
      <c r="G22" s="126">
        <f t="shared" si="0"/>
        <v>700000</v>
      </c>
    </row>
    <row r="23" spans="2:7" ht="12.75" customHeight="1" x14ac:dyDescent="0.3">
      <c r="B23" s="127" t="s">
        <v>35</v>
      </c>
      <c r="C23" s="128" t="s">
        <v>30</v>
      </c>
      <c r="D23" s="128">
        <v>12</v>
      </c>
      <c r="E23" s="129" t="s">
        <v>34</v>
      </c>
      <c r="F23" s="126">
        <f>+'[1]Valores Insumos'!$L$9</f>
        <v>35000</v>
      </c>
      <c r="G23" s="126">
        <f t="shared" si="0"/>
        <v>420000</v>
      </c>
    </row>
    <row r="24" spans="2:7" ht="12.75" customHeight="1" x14ac:dyDescent="0.3">
      <c r="B24" s="122" t="s">
        <v>36</v>
      </c>
      <c r="C24" s="123" t="s">
        <v>30</v>
      </c>
      <c r="D24" s="124">
        <v>10</v>
      </c>
      <c r="E24" s="124" t="s">
        <v>37</v>
      </c>
      <c r="F24" s="126">
        <f>+'[1]Valores Insumos'!$L$9</f>
        <v>35000</v>
      </c>
      <c r="G24" s="126">
        <f t="shared" si="0"/>
        <v>350000</v>
      </c>
    </row>
    <row r="25" spans="2:7" ht="12.75" customHeight="1" x14ac:dyDescent="0.3">
      <c r="B25" s="122" t="s">
        <v>38</v>
      </c>
      <c r="C25" s="123" t="s">
        <v>30</v>
      </c>
      <c r="D25" s="124">
        <v>10</v>
      </c>
      <c r="E25" s="124" t="s">
        <v>39</v>
      </c>
      <c r="F25" s="126">
        <f>+'[1]Valores Insumos'!$L$9</f>
        <v>35000</v>
      </c>
      <c r="G25" s="126">
        <f t="shared" si="0"/>
        <v>350000</v>
      </c>
    </row>
    <row r="26" spans="2:7" ht="12.75" customHeight="1" x14ac:dyDescent="0.3">
      <c r="B26" s="122" t="s">
        <v>40</v>
      </c>
      <c r="C26" s="123" t="s">
        <v>30</v>
      </c>
      <c r="D26" s="124">
        <v>340</v>
      </c>
      <c r="E26" s="124" t="s">
        <v>42</v>
      </c>
      <c r="F26" s="126">
        <f>+'[1]Valores Insumos'!$L$9</f>
        <v>35000</v>
      </c>
      <c r="G26" s="126">
        <f t="shared" si="0"/>
        <v>11900000</v>
      </c>
    </row>
    <row r="27" spans="2:7" ht="12.75" customHeight="1" x14ac:dyDescent="0.3">
      <c r="B27" s="133" t="s">
        <v>43</v>
      </c>
      <c r="C27" s="134"/>
      <c r="D27" s="134"/>
      <c r="E27" s="134"/>
      <c r="F27" s="135"/>
      <c r="G27" s="136">
        <f>SUM(G20:G26)</f>
        <v>14770000</v>
      </c>
    </row>
    <row r="28" spans="2:7" ht="12" customHeight="1" x14ac:dyDescent="0.3">
      <c r="B28" s="20"/>
      <c r="C28" s="150"/>
      <c r="D28" s="22"/>
      <c r="E28" s="22"/>
      <c r="F28" s="25"/>
      <c r="G28" s="25"/>
    </row>
    <row r="29" spans="2:7" ht="12" customHeight="1" x14ac:dyDescent="0.3">
      <c r="B29" s="26" t="s">
        <v>44</v>
      </c>
      <c r="C29" s="27"/>
      <c r="D29" s="28"/>
      <c r="E29" s="28"/>
      <c r="F29" s="29"/>
      <c r="G29" s="29"/>
    </row>
    <row r="30" spans="2:7" ht="24" customHeight="1" x14ac:dyDescent="0.3">
      <c r="B30" s="30" t="s">
        <v>23</v>
      </c>
      <c r="C30" s="31" t="s">
        <v>24</v>
      </c>
      <c r="D30" s="31" t="s">
        <v>25</v>
      </c>
      <c r="E30" s="30" t="s">
        <v>26</v>
      </c>
      <c r="F30" s="31" t="s">
        <v>27</v>
      </c>
      <c r="G30" s="30" t="s">
        <v>28</v>
      </c>
    </row>
    <row r="31" spans="2:7" ht="12" customHeight="1" x14ac:dyDescent="0.3">
      <c r="B31" s="32"/>
      <c r="C31" s="33" t="s">
        <v>114</v>
      </c>
      <c r="D31" s="33"/>
      <c r="E31" s="33"/>
      <c r="F31" s="32"/>
      <c r="G31" s="32"/>
    </row>
    <row r="32" spans="2:7" ht="12" customHeight="1" x14ac:dyDescent="0.3">
      <c r="B32" s="34" t="s">
        <v>45</v>
      </c>
      <c r="C32" s="35"/>
      <c r="D32" s="35"/>
      <c r="E32" s="35"/>
      <c r="F32" s="36"/>
      <c r="G32" s="36"/>
    </row>
    <row r="33" spans="2:11" ht="12" customHeight="1" x14ac:dyDescent="0.3">
      <c r="B33" s="37"/>
      <c r="C33" s="38"/>
      <c r="D33" s="38"/>
      <c r="E33" s="38"/>
      <c r="F33" s="39"/>
      <c r="G33" s="39"/>
    </row>
    <row r="34" spans="2:11" ht="12" customHeight="1" x14ac:dyDescent="0.3">
      <c r="B34" s="26" t="s">
        <v>46</v>
      </c>
      <c r="C34" s="27"/>
      <c r="D34" s="28"/>
      <c r="E34" s="28"/>
      <c r="F34" s="29"/>
      <c r="G34" s="29"/>
    </row>
    <row r="35" spans="2:11" ht="24" customHeight="1" x14ac:dyDescent="0.3">
      <c r="B35" s="40" t="s">
        <v>23</v>
      </c>
      <c r="C35" s="40" t="s">
        <v>24</v>
      </c>
      <c r="D35" s="40" t="s">
        <v>25</v>
      </c>
      <c r="E35" s="40" t="s">
        <v>26</v>
      </c>
      <c r="F35" s="41" t="s">
        <v>27</v>
      </c>
      <c r="G35" s="40" t="s">
        <v>28</v>
      </c>
    </row>
    <row r="36" spans="2:11" ht="12.75" customHeight="1" x14ac:dyDescent="0.3">
      <c r="B36" s="11" t="s">
        <v>47</v>
      </c>
      <c r="C36" s="23" t="s">
        <v>48</v>
      </c>
      <c r="D36" s="24">
        <v>0.3</v>
      </c>
      <c r="E36" s="23" t="s">
        <v>49</v>
      </c>
      <c r="F36" s="14">
        <f>+'[1]Valores Insumos'!$L$13</f>
        <v>300000</v>
      </c>
      <c r="G36" s="14">
        <f>D36*F36</f>
        <v>90000</v>
      </c>
    </row>
    <row r="37" spans="2:11" ht="12.75" customHeight="1" x14ac:dyDescent="0.3">
      <c r="B37" s="11" t="s">
        <v>50</v>
      </c>
      <c r="C37" s="23" t="s">
        <v>48</v>
      </c>
      <c r="D37" s="24">
        <v>0.3</v>
      </c>
      <c r="E37" s="23" t="s">
        <v>49</v>
      </c>
      <c r="F37" s="14">
        <f>+'[1]Valores Insumos'!$L$13</f>
        <v>300000</v>
      </c>
      <c r="G37" s="14">
        <f t="shared" ref="G37:G39" si="1">D37*F37</f>
        <v>90000</v>
      </c>
    </row>
    <row r="38" spans="2:11" ht="12.75" customHeight="1" x14ac:dyDescent="0.3">
      <c r="B38" s="11" t="s">
        <v>51</v>
      </c>
      <c r="C38" s="23" t="s">
        <v>48</v>
      </c>
      <c r="D38" s="24">
        <v>0.3</v>
      </c>
      <c r="E38" s="23" t="s">
        <v>49</v>
      </c>
      <c r="F38" s="14">
        <f>+'[1]Valores Insumos'!$L$13</f>
        <v>300000</v>
      </c>
      <c r="G38" s="14">
        <f t="shared" si="1"/>
        <v>90000</v>
      </c>
    </row>
    <row r="39" spans="2:11" ht="12.75" customHeight="1" x14ac:dyDescent="0.3">
      <c r="B39" s="11" t="s">
        <v>52</v>
      </c>
      <c r="C39" s="23" t="s">
        <v>48</v>
      </c>
      <c r="D39" s="24">
        <v>1</v>
      </c>
      <c r="E39" s="23" t="s">
        <v>49</v>
      </c>
      <c r="F39" s="14">
        <f>+'[1]Valores Insumos'!$L$13</f>
        <v>300000</v>
      </c>
      <c r="G39" s="14">
        <f t="shared" si="1"/>
        <v>300000</v>
      </c>
    </row>
    <row r="40" spans="2:11" ht="12.75" customHeight="1" x14ac:dyDescent="0.3">
      <c r="B40" s="42" t="s">
        <v>53</v>
      </c>
      <c r="C40" s="43"/>
      <c r="D40" s="43"/>
      <c r="E40" s="43"/>
      <c r="F40" s="44"/>
      <c r="G40" s="45">
        <f>SUM(G36:G39)</f>
        <v>570000</v>
      </c>
    </row>
    <row r="41" spans="2:11" ht="12" customHeight="1" x14ac:dyDescent="0.3">
      <c r="B41" s="37"/>
      <c r="C41" s="38"/>
      <c r="D41" s="38"/>
      <c r="E41" s="38"/>
      <c r="F41" s="39"/>
      <c r="G41" s="39"/>
    </row>
    <row r="42" spans="2:11" ht="12" customHeight="1" x14ac:dyDescent="0.3">
      <c r="B42" s="26" t="s">
        <v>54</v>
      </c>
      <c r="C42" s="27"/>
      <c r="D42" s="28"/>
      <c r="E42" s="28"/>
      <c r="F42" s="29"/>
      <c r="G42" s="29"/>
    </row>
    <row r="43" spans="2:11" ht="24" customHeight="1" x14ac:dyDescent="0.3">
      <c r="B43" s="41" t="s">
        <v>55</v>
      </c>
      <c r="C43" s="41" t="s">
        <v>56</v>
      </c>
      <c r="D43" s="41" t="s">
        <v>57</v>
      </c>
      <c r="E43" s="41" t="s">
        <v>26</v>
      </c>
      <c r="F43" s="41" t="s">
        <v>27</v>
      </c>
      <c r="G43" s="41" t="s">
        <v>28</v>
      </c>
      <c r="K43" s="121"/>
    </row>
    <row r="44" spans="2:11" ht="12.75" customHeight="1" x14ac:dyDescent="0.3">
      <c r="B44" s="46" t="s">
        <v>58</v>
      </c>
      <c r="C44" s="47"/>
      <c r="D44" s="47"/>
      <c r="E44" s="47"/>
      <c r="F44" s="47"/>
      <c r="G44" s="47"/>
      <c r="K44" s="121"/>
    </row>
    <row r="45" spans="2:11" ht="12.75" customHeight="1" x14ac:dyDescent="0.3">
      <c r="B45" s="12" t="s">
        <v>59</v>
      </c>
      <c r="C45" s="48" t="s">
        <v>60</v>
      </c>
      <c r="D45" s="49">
        <v>60000</v>
      </c>
      <c r="E45" s="48" t="s">
        <v>61</v>
      </c>
      <c r="F45" s="50">
        <f>+'[1]Valores Insumos'!L17</f>
        <v>150</v>
      </c>
      <c r="G45" s="50">
        <f>D45*F45</f>
        <v>9000000</v>
      </c>
    </row>
    <row r="46" spans="2:11" ht="12.75" customHeight="1" x14ac:dyDescent="0.3">
      <c r="B46" s="51" t="s">
        <v>62</v>
      </c>
      <c r="C46" s="52"/>
      <c r="D46" s="13"/>
      <c r="E46" s="52"/>
      <c r="F46" s="50"/>
      <c r="G46" s="50"/>
    </row>
    <row r="47" spans="2:11" ht="12.75" customHeight="1" x14ac:dyDescent="0.3">
      <c r="B47" s="12" t="s">
        <v>63</v>
      </c>
      <c r="C47" s="48" t="s">
        <v>41</v>
      </c>
      <c r="D47" s="49">
        <v>70</v>
      </c>
      <c r="E47" s="48" t="s">
        <v>42</v>
      </c>
      <c r="F47" s="50">
        <f>+'[1]Valores Insumos'!L25</f>
        <v>1320</v>
      </c>
      <c r="G47" s="50">
        <f t="shared" ref="G47:G55" si="2">D47*F47</f>
        <v>92400</v>
      </c>
    </row>
    <row r="48" spans="2:11" ht="12.75" customHeight="1" x14ac:dyDescent="0.3">
      <c r="B48" s="12" t="s">
        <v>64</v>
      </c>
      <c r="C48" s="48" t="s">
        <v>41</v>
      </c>
      <c r="D48" s="49">
        <v>110</v>
      </c>
      <c r="E48" s="48" t="s">
        <v>65</v>
      </c>
      <c r="F48" s="50">
        <f>+'[1]Valores Insumos'!L26</f>
        <v>2800</v>
      </c>
      <c r="G48" s="50">
        <f t="shared" si="2"/>
        <v>308000</v>
      </c>
    </row>
    <row r="49" spans="2:7" ht="12.75" customHeight="1" x14ac:dyDescent="0.3">
      <c r="B49" s="12" t="s">
        <v>66</v>
      </c>
      <c r="C49" s="48" t="s">
        <v>41</v>
      </c>
      <c r="D49" s="49">
        <v>260</v>
      </c>
      <c r="E49" s="48" t="s">
        <v>67</v>
      </c>
      <c r="F49" s="50">
        <f>+'[1]Valores Insumos'!L27</f>
        <v>2800</v>
      </c>
      <c r="G49" s="50">
        <f t="shared" si="2"/>
        <v>728000</v>
      </c>
    </row>
    <row r="50" spans="2:7" ht="12.75" customHeight="1" x14ac:dyDescent="0.3">
      <c r="B50" s="12" t="s">
        <v>68</v>
      </c>
      <c r="C50" s="48" t="s">
        <v>41</v>
      </c>
      <c r="D50" s="49">
        <v>1300</v>
      </c>
      <c r="E50" s="48" t="s">
        <v>69</v>
      </c>
      <c r="F50" s="50">
        <f>+'[1]Valores Insumos'!L28</f>
        <v>2800</v>
      </c>
      <c r="G50" s="50">
        <f t="shared" si="2"/>
        <v>3640000</v>
      </c>
    </row>
    <row r="51" spans="2:7" ht="12.75" customHeight="1" x14ac:dyDescent="0.3">
      <c r="B51" s="51" t="s">
        <v>70</v>
      </c>
      <c r="C51" s="52"/>
      <c r="D51" s="13"/>
      <c r="E51" s="52"/>
      <c r="F51" s="50"/>
      <c r="G51" s="50"/>
    </row>
    <row r="52" spans="2:7" ht="12.75" customHeight="1" x14ac:dyDescent="0.3">
      <c r="B52" s="12" t="s">
        <v>71</v>
      </c>
      <c r="C52" s="48" t="s">
        <v>72</v>
      </c>
      <c r="D52" s="49">
        <v>1</v>
      </c>
      <c r="E52" s="48" t="s">
        <v>73</v>
      </c>
      <c r="F52" s="50">
        <f>+'[1]Valores Insumos'!L36</f>
        <v>56340</v>
      </c>
      <c r="G52" s="50">
        <f t="shared" si="2"/>
        <v>56340</v>
      </c>
    </row>
    <row r="53" spans="2:7" ht="12.75" customHeight="1" x14ac:dyDescent="0.3">
      <c r="B53" s="12" t="s">
        <v>74</v>
      </c>
      <c r="C53" s="48" t="s">
        <v>41</v>
      </c>
      <c r="D53" s="49">
        <v>32</v>
      </c>
      <c r="E53" s="48" t="s">
        <v>75</v>
      </c>
      <c r="F53" s="50">
        <f>+'[1]Valores Insumos'!L38</f>
        <v>573</v>
      </c>
      <c r="G53" s="50">
        <f t="shared" si="2"/>
        <v>18336</v>
      </c>
    </row>
    <row r="54" spans="2:7" ht="12.75" customHeight="1" x14ac:dyDescent="0.3">
      <c r="B54" s="51" t="s">
        <v>76</v>
      </c>
      <c r="C54" s="52"/>
      <c r="D54" s="13"/>
      <c r="E54" s="52"/>
      <c r="F54" s="50"/>
      <c r="G54" s="50"/>
    </row>
    <row r="55" spans="2:7" ht="12.75" customHeight="1" x14ac:dyDescent="0.3">
      <c r="B55" s="53" t="s">
        <v>77</v>
      </c>
      <c r="C55" s="54" t="s">
        <v>78</v>
      </c>
      <c r="D55" s="55">
        <v>0.5</v>
      </c>
      <c r="E55" s="54" t="s">
        <v>32</v>
      </c>
      <c r="F55" s="56">
        <v>16760</v>
      </c>
      <c r="G55" s="50">
        <f t="shared" si="2"/>
        <v>8380</v>
      </c>
    </row>
    <row r="56" spans="2:7" ht="13.5" customHeight="1" x14ac:dyDescent="0.3">
      <c r="B56" s="57" t="s">
        <v>79</v>
      </c>
      <c r="C56" s="58"/>
      <c r="D56" s="58"/>
      <c r="E56" s="58"/>
      <c r="F56" s="59"/>
      <c r="G56" s="60">
        <f>SUM(G44:G55)</f>
        <v>13851456</v>
      </c>
    </row>
    <row r="57" spans="2:7" ht="12" customHeight="1" x14ac:dyDescent="0.3">
      <c r="B57" s="37"/>
      <c r="C57" s="38"/>
      <c r="D57" s="38"/>
      <c r="E57" s="61"/>
      <c r="F57" s="39"/>
      <c r="G57" s="39"/>
    </row>
    <row r="58" spans="2:7" ht="12" customHeight="1" x14ac:dyDescent="0.3">
      <c r="B58" s="26" t="s">
        <v>80</v>
      </c>
      <c r="C58" s="27"/>
      <c r="D58" s="28"/>
      <c r="E58" s="28"/>
      <c r="F58" s="29"/>
      <c r="G58" s="29"/>
    </row>
    <row r="59" spans="2:7" ht="24" customHeight="1" x14ac:dyDescent="0.3">
      <c r="B59" s="40" t="s">
        <v>81</v>
      </c>
      <c r="C59" s="41" t="s">
        <v>56</v>
      </c>
      <c r="D59" s="41" t="s">
        <v>57</v>
      </c>
      <c r="E59" s="40" t="s">
        <v>26</v>
      </c>
      <c r="F59" s="41" t="s">
        <v>27</v>
      </c>
      <c r="G59" s="40" t="s">
        <v>28</v>
      </c>
    </row>
    <row r="60" spans="2:7" ht="12.75" customHeight="1" x14ac:dyDescent="0.3">
      <c r="B60" s="11" t="s">
        <v>82</v>
      </c>
      <c r="C60" s="48" t="s">
        <v>60</v>
      </c>
      <c r="D60" s="50">
        <v>1</v>
      </c>
      <c r="E60" s="23" t="s">
        <v>83</v>
      </c>
      <c r="F60" s="62">
        <f>+'[1]Valores Insumos'!L69</f>
        <v>800000</v>
      </c>
      <c r="G60" s="50">
        <f>(D60*F60)</f>
        <v>800000</v>
      </c>
    </row>
    <row r="61" spans="2:7" ht="19.5" customHeight="1" x14ac:dyDescent="0.3">
      <c r="B61" s="63" t="s">
        <v>84</v>
      </c>
      <c r="C61" s="52"/>
      <c r="D61" s="50"/>
      <c r="E61" s="64"/>
      <c r="F61" s="62"/>
      <c r="G61" s="50"/>
    </row>
    <row r="62" spans="2:7" ht="13.5" customHeight="1" x14ac:dyDescent="0.3">
      <c r="B62" s="65" t="s">
        <v>85</v>
      </c>
      <c r="C62" s="66"/>
      <c r="D62" s="66"/>
      <c r="E62" s="66"/>
      <c r="F62" s="67"/>
      <c r="G62" s="68">
        <f>SUM(G60)</f>
        <v>800000</v>
      </c>
    </row>
    <row r="63" spans="2:7" ht="12" customHeight="1" x14ac:dyDescent="0.3">
      <c r="B63" s="83"/>
      <c r="C63" s="83"/>
      <c r="D63" s="83"/>
      <c r="E63" s="83"/>
      <c r="F63" s="84"/>
      <c r="G63" s="84"/>
    </row>
    <row r="64" spans="2:7" ht="12" customHeight="1" x14ac:dyDescent="0.3">
      <c r="B64" s="85" t="s">
        <v>86</v>
      </c>
      <c r="C64" s="86"/>
      <c r="D64" s="86"/>
      <c r="E64" s="86"/>
      <c r="F64" s="86"/>
      <c r="G64" s="87">
        <f>G27+G40+G56+G62</f>
        <v>29991456</v>
      </c>
    </row>
    <row r="65" spans="2:7" ht="12" customHeight="1" x14ac:dyDescent="0.3">
      <c r="B65" s="88" t="s">
        <v>87</v>
      </c>
      <c r="C65" s="70"/>
      <c r="D65" s="70"/>
      <c r="E65" s="70"/>
      <c r="F65" s="70"/>
      <c r="G65" s="89">
        <f>G64*0.05</f>
        <v>1499572.8</v>
      </c>
    </row>
    <row r="66" spans="2:7" ht="12" customHeight="1" x14ac:dyDescent="0.3">
      <c r="B66" s="90" t="s">
        <v>88</v>
      </c>
      <c r="C66" s="69"/>
      <c r="D66" s="69"/>
      <c r="E66" s="69"/>
      <c r="F66" s="69"/>
      <c r="G66" s="91">
        <f>G65+G64</f>
        <v>31491028.800000001</v>
      </c>
    </row>
    <row r="67" spans="2:7" ht="12" customHeight="1" x14ac:dyDescent="0.3">
      <c r="B67" s="88" t="s">
        <v>89</v>
      </c>
      <c r="C67" s="70"/>
      <c r="D67" s="70"/>
      <c r="E67" s="70"/>
      <c r="F67" s="70"/>
      <c r="G67" s="89">
        <f>G11</f>
        <v>40500000</v>
      </c>
    </row>
    <row r="68" spans="2:7" ht="12" customHeight="1" x14ac:dyDescent="0.3">
      <c r="B68" s="92" t="s">
        <v>90</v>
      </c>
      <c r="C68" s="93"/>
      <c r="D68" s="93"/>
      <c r="E68" s="93"/>
      <c r="F68" s="93"/>
      <c r="G68" s="94">
        <f>G67-G66</f>
        <v>9008971.1999999993</v>
      </c>
    </row>
    <row r="69" spans="2:7" ht="12" customHeight="1" x14ac:dyDescent="0.3">
      <c r="B69" s="81" t="s">
        <v>91</v>
      </c>
      <c r="C69" s="82"/>
      <c r="D69" s="82"/>
      <c r="E69" s="82"/>
      <c r="F69" s="82"/>
      <c r="G69" s="78"/>
    </row>
    <row r="70" spans="2:7" ht="12.75" customHeight="1" thickBot="1" x14ac:dyDescent="0.35">
      <c r="B70" s="95"/>
      <c r="C70" s="82"/>
      <c r="D70" s="82"/>
      <c r="E70" s="82"/>
      <c r="F70" s="82"/>
      <c r="G70" s="78"/>
    </row>
    <row r="71" spans="2:7" ht="12" customHeight="1" x14ac:dyDescent="0.3">
      <c r="B71" s="107" t="s">
        <v>92</v>
      </c>
      <c r="C71" s="108"/>
      <c r="D71" s="108"/>
      <c r="E71" s="108"/>
      <c r="F71" s="109"/>
      <c r="G71" s="78"/>
    </row>
    <row r="72" spans="2:7" ht="12" customHeight="1" x14ac:dyDescent="0.3">
      <c r="B72" s="110" t="s">
        <v>93</v>
      </c>
      <c r="C72" s="80"/>
      <c r="D72" s="80"/>
      <c r="E72" s="80"/>
      <c r="F72" s="111"/>
      <c r="G72" s="78"/>
    </row>
    <row r="73" spans="2:7" ht="12" customHeight="1" x14ac:dyDescent="0.3">
      <c r="B73" s="110" t="s">
        <v>94</v>
      </c>
      <c r="C73" s="80"/>
      <c r="D73" s="80"/>
      <c r="E73" s="80"/>
      <c r="F73" s="111"/>
      <c r="G73" s="78"/>
    </row>
    <row r="74" spans="2:7" ht="12" customHeight="1" x14ac:dyDescent="0.3">
      <c r="B74" s="110" t="s">
        <v>95</v>
      </c>
      <c r="C74" s="80"/>
      <c r="D74" s="80"/>
      <c r="E74" s="80"/>
      <c r="F74" s="111"/>
      <c r="G74" s="78"/>
    </row>
    <row r="75" spans="2:7" ht="12" customHeight="1" x14ac:dyDescent="0.3">
      <c r="B75" s="110" t="s">
        <v>96</v>
      </c>
      <c r="C75" s="80"/>
      <c r="D75" s="80"/>
      <c r="E75" s="80"/>
      <c r="F75" s="111"/>
      <c r="G75" s="78"/>
    </row>
    <row r="76" spans="2:7" ht="12" customHeight="1" x14ac:dyDescent="0.3">
      <c r="B76" s="110" t="s">
        <v>97</v>
      </c>
      <c r="C76" s="80"/>
      <c r="D76" s="80"/>
      <c r="E76" s="80"/>
      <c r="F76" s="111"/>
      <c r="G76" s="78"/>
    </row>
    <row r="77" spans="2:7" ht="12.75" customHeight="1" thickBot="1" x14ac:dyDescent="0.35">
      <c r="B77" s="112" t="s">
        <v>98</v>
      </c>
      <c r="C77" s="113"/>
      <c r="D77" s="113"/>
      <c r="E77" s="113"/>
      <c r="F77" s="114"/>
      <c r="G77" s="78"/>
    </row>
    <row r="78" spans="2:7" ht="12.75" customHeight="1" x14ac:dyDescent="0.3">
      <c r="B78" s="105"/>
      <c r="C78" s="80"/>
      <c r="D78" s="80"/>
      <c r="E78" s="80"/>
      <c r="F78" s="80"/>
      <c r="G78" s="78"/>
    </row>
    <row r="79" spans="2:7" ht="15" customHeight="1" thickBot="1" x14ac:dyDescent="0.35">
      <c r="B79" s="151" t="s">
        <v>99</v>
      </c>
      <c r="C79" s="152"/>
      <c r="D79" s="104"/>
      <c r="E79" s="71"/>
      <c r="F79" s="71"/>
      <c r="G79" s="78"/>
    </row>
    <row r="80" spans="2:7" ht="12" customHeight="1" x14ac:dyDescent="0.3">
      <c r="B80" s="97" t="s">
        <v>81</v>
      </c>
      <c r="C80" s="72" t="s">
        <v>100</v>
      </c>
      <c r="D80" s="98" t="s">
        <v>101</v>
      </c>
      <c r="E80" s="71"/>
      <c r="F80" s="71"/>
      <c r="G80" s="78"/>
    </row>
    <row r="81" spans="2:7" ht="12" customHeight="1" x14ac:dyDescent="0.3">
      <c r="B81" s="99" t="s">
        <v>102</v>
      </c>
      <c r="C81" s="73">
        <f>G27</f>
        <v>14770000</v>
      </c>
      <c r="D81" s="100">
        <f>(C81/C87)</f>
        <v>0.46902246648734447</v>
      </c>
      <c r="E81" s="71"/>
      <c r="F81" s="71"/>
      <c r="G81" s="78"/>
    </row>
    <row r="82" spans="2:7" ht="12" customHeight="1" x14ac:dyDescent="0.3">
      <c r="B82" s="99" t="s">
        <v>103</v>
      </c>
      <c r="C82" s="74">
        <f>G32</f>
        <v>0</v>
      </c>
      <c r="D82" s="100">
        <v>0</v>
      </c>
      <c r="E82" s="71"/>
      <c r="F82" s="71"/>
      <c r="G82" s="78"/>
    </row>
    <row r="83" spans="2:7" ht="12" customHeight="1" x14ac:dyDescent="0.3">
      <c r="B83" s="99" t="s">
        <v>104</v>
      </c>
      <c r="C83" s="73">
        <f>G40</f>
        <v>570000</v>
      </c>
      <c r="D83" s="100">
        <f>(C83/C87)</f>
        <v>1.8100393087189328E-2</v>
      </c>
      <c r="E83" s="71"/>
      <c r="F83" s="71"/>
      <c r="G83" s="78"/>
    </row>
    <row r="84" spans="2:7" ht="12" customHeight="1" x14ac:dyDescent="0.3">
      <c r="B84" s="99" t="s">
        <v>55</v>
      </c>
      <c r="C84" s="73">
        <f>G56</f>
        <v>13851456</v>
      </c>
      <c r="D84" s="100">
        <f>(C84/C87)</f>
        <v>0.43985403233317039</v>
      </c>
      <c r="E84" s="71"/>
      <c r="F84" s="71"/>
      <c r="G84" s="78"/>
    </row>
    <row r="85" spans="2:7" ht="12" customHeight="1" x14ac:dyDescent="0.3">
      <c r="B85" s="99" t="s">
        <v>105</v>
      </c>
      <c r="C85" s="75">
        <f>G62</f>
        <v>800000</v>
      </c>
      <c r="D85" s="100">
        <f>(C85/C87)</f>
        <v>2.5404060473248176E-2</v>
      </c>
      <c r="E85" s="77"/>
      <c r="F85" s="77"/>
      <c r="G85" s="78"/>
    </row>
    <row r="86" spans="2:7" ht="12" customHeight="1" x14ac:dyDescent="0.3">
      <c r="B86" s="99" t="s">
        <v>106</v>
      </c>
      <c r="C86" s="75">
        <f>G65</f>
        <v>1499572.8</v>
      </c>
      <c r="D86" s="100">
        <f>(C86/C87)</f>
        <v>4.7619047619047616E-2</v>
      </c>
      <c r="E86" s="77"/>
      <c r="F86" s="77"/>
      <c r="G86" s="78"/>
    </row>
    <row r="87" spans="2:7" ht="12.75" customHeight="1" thickBot="1" x14ac:dyDescent="0.35">
      <c r="B87" s="101" t="s">
        <v>107</v>
      </c>
      <c r="C87" s="102">
        <f>SUM(C81:C86)</f>
        <v>31491028.800000001</v>
      </c>
      <c r="D87" s="103">
        <f>SUM(D81:D86)</f>
        <v>1</v>
      </c>
      <c r="E87" s="77"/>
      <c r="F87" s="77"/>
      <c r="G87" s="78"/>
    </row>
    <row r="88" spans="2:7" ht="12" customHeight="1" x14ac:dyDescent="0.3">
      <c r="B88" s="95"/>
      <c r="C88" s="82"/>
      <c r="D88" s="82"/>
      <c r="E88" s="82"/>
      <c r="F88" s="82"/>
      <c r="G88" s="78"/>
    </row>
    <row r="89" spans="2:7" ht="12.75" customHeight="1" x14ac:dyDescent="0.3">
      <c r="B89" s="96"/>
      <c r="C89" s="82"/>
      <c r="D89" s="82"/>
      <c r="E89" s="82"/>
      <c r="F89" s="82"/>
      <c r="G89" s="78"/>
    </row>
    <row r="90" spans="2:7" ht="12" customHeight="1" thickBot="1" x14ac:dyDescent="0.35">
      <c r="B90" s="116"/>
      <c r="C90" s="117" t="s">
        <v>108</v>
      </c>
      <c r="D90" s="118"/>
      <c r="E90" s="119"/>
      <c r="F90" s="76"/>
      <c r="G90" s="78"/>
    </row>
    <row r="91" spans="2:7" ht="12" customHeight="1" x14ac:dyDescent="0.3">
      <c r="B91" s="120" t="s">
        <v>109</v>
      </c>
      <c r="C91" s="144">
        <f>+D91-2000</f>
        <v>43000</v>
      </c>
      <c r="D91" s="144">
        <f>+G8</f>
        <v>45000</v>
      </c>
      <c r="E91" s="145">
        <f>+D91+2000</f>
        <v>47000</v>
      </c>
      <c r="F91" s="115"/>
      <c r="G91" s="79"/>
    </row>
    <row r="92" spans="2:7" ht="12.75" customHeight="1" thickBot="1" x14ac:dyDescent="0.35">
      <c r="B92" s="101" t="s">
        <v>110</v>
      </c>
      <c r="C92" s="146">
        <f>(G66/C91)</f>
        <v>732.34950697674424</v>
      </c>
      <c r="D92" s="146">
        <f>(G66/D91)</f>
        <v>699.80064000000004</v>
      </c>
      <c r="E92" s="147">
        <f>(G66/E91)</f>
        <v>670.02188936170216</v>
      </c>
      <c r="F92" s="115"/>
      <c r="G92" s="79"/>
    </row>
    <row r="93" spans="2:7" ht="15.6" customHeight="1" x14ac:dyDescent="0.3">
      <c r="B93" s="106" t="s">
        <v>111</v>
      </c>
      <c r="C93" s="80"/>
      <c r="D93" s="80"/>
      <c r="E93" s="80"/>
      <c r="F93" s="80"/>
      <c r="G93" s="8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2023-04-11T13:53:18Z</dcterms:modified>
  <cp:category/>
  <cp:contentStatus/>
</cp:coreProperties>
</file>