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Melipilla 2023-2024\"/>
    </mc:Choice>
  </mc:AlternateContent>
  <bookViews>
    <workbookView xWindow="0" yWindow="0" windowWidth="25200" windowHeight="11385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G81" i="1"/>
  <c r="G82" i="1"/>
  <c r="G83" i="1"/>
  <c r="G84" i="1"/>
  <c r="G85" i="1"/>
  <c r="G86" i="1"/>
  <c r="G87" i="1"/>
  <c r="G88" i="1"/>
  <c r="G89" i="1"/>
  <c r="G90" i="1"/>
  <c r="G79" i="1"/>
  <c r="G52" i="1"/>
  <c r="G53" i="1"/>
  <c r="G54" i="1"/>
  <c r="G55" i="1"/>
  <c r="G56" i="1"/>
  <c r="G57" i="1"/>
  <c r="G58" i="1"/>
  <c r="G59" i="1"/>
  <c r="G61" i="1"/>
  <c r="G62" i="1"/>
  <c r="G63" i="1"/>
  <c r="G64" i="1"/>
  <c r="G65" i="1"/>
  <c r="G67" i="1"/>
  <c r="G69" i="1"/>
  <c r="G70" i="1"/>
  <c r="G72" i="1"/>
  <c r="G73" i="1"/>
  <c r="G50" i="1"/>
  <c r="G39" i="1"/>
  <c r="G40" i="1"/>
  <c r="G41" i="1"/>
  <c r="G42" i="1"/>
  <c r="G43" i="1"/>
  <c r="G44" i="1"/>
  <c r="G45" i="1"/>
  <c r="G38" i="1"/>
  <c r="G22" i="1"/>
  <c r="G23" i="1"/>
  <c r="G24" i="1"/>
  <c r="G25" i="1"/>
  <c r="G26" i="1"/>
  <c r="G27" i="1"/>
  <c r="G28" i="1"/>
  <c r="G21" i="1"/>
  <c r="G46" i="1" l="1"/>
  <c r="G74" i="1"/>
  <c r="G29" i="1"/>
  <c r="G12" i="1"/>
  <c r="G91" i="1"/>
  <c r="D120" i="1" l="1"/>
  <c r="C112" i="1"/>
  <c r="C110" i="1" l="1"/>
  <c r="G34" i="1"/>
  <c r="C114" i="1"/>
  <c r="G96" i="1"/>
  <c r="C113" i="1" l="1"/>
  <c r="G93" i="1" l="1"/>
  <c r="G94" i="1" s="1"/>
  <c r="G95" i="1" l="1"/>
  <c r="D121" i="1" s="1"/>
  <c r="C115" i="1"/>
  <c r="C121" i="1" l="1"/>
  <c r="E121" i="1"/>
  <c r="G97" i="1"/>
  <c r="C116" i="1"/>
  <c r="D115" i="1" s="1"/>
  <c r="D113" i="1" l="1"/>
  <c r="D110" i="1"/>
  <c r="D114" i="1"/>
  <c r="D112" i="1"/>
  <c r="D116" i="1" l="1"/>
</calcChain>
</file>

<file path=xl/sharedStrings.xml><?xml version="1.0" encoding="utf-8"?>
<sst xmlns="http://schemas.openxmlformats.org/spreadsheetml/2006/main" count="266" uniqueCount="167">
  <si>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</si>
  <si>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</si>
  <si>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</si>
  <si>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</si>
  <si>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</si>
  <si>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</si>
  <si>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</si>
  <si>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</si>
  <si>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</si>
  <si>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</si>
  <si>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</si>
  <si>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</si>
  <si>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</si>
  <si>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</si>
  <si>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</si>
  <si>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</si>
  <si>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</si>
  <si>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</si>
  <si>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</si>
  <si>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</si>
  <si>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</si>
  <si>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</si>
  <si>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</si>
  <si>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</si>
  <si>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</si>
  <si>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</si>
  <si>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</si>
  <si>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</si>
  <si>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</si>
  <si>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</si>
  <si>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</si>
  <si>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</si>
  <si>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</si>
  <si>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</si>
  <si>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</si>
  <si>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</si>
  <si>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</si>
  <si>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</si>
  <si>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</si>
  <si>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</si>
  <si>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</si>
  <si>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</si>
  <si>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</si>
  <si>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</si>
  <si>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</si>
  <si>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</si>
  <si>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</si>
  <si>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</si>
  <si>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</si>
  <si>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</si>
  <si>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</si>
  <si>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</si>
  <si>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</si>
  <si>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</si>
  <si>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</si>
  <si>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</si>
  <si>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</si>
  <si>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Dic-Abril / Jul-Oct</t>
  </si>
  <si>
    <t>MERCADO INTERNO</t>
  </si>
  <si>
    <t>TODO EL AÑO</t>
  </si>
  <si>
    <t>SEQUÍA</t>
  </si>
  <si>
    <t>May-Jun</t>
  </si>
  <si>
    <t>Sep-Oct</t>
  </si>
  <si>
    <t>Abr-May</t>
  </si>
  <si>
    <t xml:space="preserve"> </t>
  </si>
  <si>
    <t>Rastraje</t>
  </si>
  <si>
    <t>INSECTICIDA</t>
  </si>
  <si>
    <t>MEDIO</t>
  </si>
  <si>
    <t>MELIPILLA</t>
  </si>
  <si>
    <t>RENDIMIENTO (Unidades/Há.)</t>
  </si>
  <si>
    <t>PRECIO ESPERADO ($/Unidades)</t>
  </si>
  <si>
    <t>Ene-Feb</t>
  </si>
  <si>
    <t>Riego</t>
  </si>
  <si>
    <t>Acarreo de Insumos</t>
  </si>
  <si>
    <t>Abri-Mar</t>
  </si>
  <si>
    <t>Mar-Abr</t>
  </si>
  <si>
    <t>Aradura</t>
  </si>
  <si>
    <t>Acequiadura</t>
  </si>
  <si>
    <t>Melgadura</t>
  </si>
  <si>
    <t>Cultivar y Fertilizar</t>
  </si>
  <si>
    <t>Aplicaciones de Pesticidas</t>
  </si>
  <si>
    <t>Aplicación Fitosanitaria</t>
  </si>
  <si>
    <t>Feb-Mar</t>
  </si>
  <si>
    <t>FERTILIZANTES</t>
  </si>
  <si>
    <t>FUNGICIDA</t>
  </si>
  <si>
    <t>Lt</t>
  </si>
  <si>
    <t>ESCENARIOS COSTO UNITARIO  ($/ Unidades)</t>
  </si>
  <si>
    <t>Rendimiento (unidades/hà)</t>
  </si>
  <si>
    <t>Costo unitario ($/unidades) (*)</t>
  </si>
  <si>
    <t>Jun</t>
  </si>
  <si>
    <t>PLANTAS</t>
  </si>
  <si>
    <t>unidades</t>
  </si>
  <si>
    <t>Ene-Mar</t>
  </si>
  <si>
    <t>Ultrasol de crecimiento</t>
  </si>
  <si>
    <t>Kq</t>
  </si>
  <si>
    <t>Ultrasol multiproposito</t>
  </si>
  <si>
    <t>Sep -Oct</t>
  </si>
  <si>
    <t>Ultrasol produccion</t>
  </si>
  <si>
    <t>Oct- Mar</t>
  </si>
  <si>
    <t>Nitrofoska foliar PS</t>
  </si>
  <si>
    <t>Feb-Abr</t>
  </si>
  <si>
    <t xml:space="preserve">NitriNPK </t>
  </si>
  <si>
    <t>Frutaliv</t>
  </si>
  <si>
    <t>Sep- Dic</t>
  </si>
  <si>
    <t>NitriNPK Pluss</t>
  </si>
  <si>
    <t>Ago -Sep</t>
  </si>
  <si>
    <t>Acido fosforico</t>
  </si>
  <si>
    <t>Sept - Mar</t>
  </si>
  <si>
    <t>Phyton 27</t>
  </si>
  <si>
    <t>Enero</t>
  </si>
  <si>
    <t xml:space="preserve">Caldo bordeles </t>
  </si>
  <si>
    <t>Junio</t>
  </si>
  <si>
    <t>Rukon 50 WP</t>
  </si>
  <si>
    <t>Amistar 50 WP</t>
  </si>
  <si>
    <t>Dic- Ene</t>
  </si>
  <si>
    <t>Azufre mojable</t>
  </si>
  <si>
    <t>Oct- Abri</t>
  </si>
  <si>
    <t>HERBICIDA</t>
  </si>
  <si>
    <t>Farmon</t>
  </si>
  <si>
    <t>Feb-May</t>
  </si>
  <si>
    <t>Punto 70 WP</t>
  </si>
  <si>
    <t xml:space="preserve">Agosto </t>
  </si>
  <si>
    <t>Success</t>
  </si>
  <si>
    <t>Diciembre</t>
  </si>
  <si>
    <t>ACARICIDA</t>
  </si>
  <si>
    <t>Acaban 050</t>
  </si>
  <si>
    <t>Mayo</t>
  </si>
  <si>
    <t xml:space="preserve">Vertimec </t>
  </si>
  <si>
    <t>Nov-Feb</t>
  </si>
  <si>
    <t>VARIOS</t>
  </si>
  <si>
    <t>Plasticos planza 1,5 ''</t>
  </si>
  <si>
    <t>mt</t>
  </si>
  <si>
    <t>Conectores</t>
  </si>
  <si>
    <t>u</t>
  </si>
  <si>
    <t>Cintas</t>
  </si>
  <si>
    <t>Fitting</t>
  </si>
  <si>
    <t>Bomba 2 Hp  Sistema Fijo</t>
  </si>
  <si>
    <t>Filtro</t>
  </si>
  <si>
    <t>Sistema fertirrigacion</t>
  </si>
  <si>
    <t>Sistema eléctrico conducción</t>
  </si>
  <si>
    <t>Analisis de suelo Frutilla</t>
  </si>
  <si>
    <t>Ene - Dic</t>
  </si>
  <si>
    <t>Mulch</t>
  </si>
  <si>
    <t>Electricidad Bomba frutilla</t>
  </si>
  <si>
    <t>kw</t>
  </si>
  <si>
    <t>Ene- Dic</t>
  </si>
  <si>
    <t>Bandejas de 5-6 kq</t>
  </si>
  <si>
    <t>Ago-Dic</t>
  </si>
  <si>
    <t>Colocacion mulch</t>
  </si>
  <si>
    <t>Ene- Feb</t>
  </si>
  <si>
    <t>Trasplante</t>
  </si>
  <si>
    <t>Instacion sistema riego</t>
  </si>
  <si>
    <t xml:space="preserve">Feb- Mar </t>
  </si>
  <si>
    <t>Chapoda</t>
  </si>
  <si>
    <t>May-Jul</t>
  </si>
  <si>
    <t>Fertilizaciones</t>
  </si>
  <si>
    <t>Feb-mar</t>
  </si>
  <si>
    <t>Control de plagas</t>
  </si>
  <si>
    <t>Abr-Jul</t>
  </si>
  <si>
    <t>Cosecha y post cosecha</t>
  </si>
  <si>
    <t>ALBION/MONTE REY/SAN ANDREAS</t>
  </si>
  <si>
    <t>FRUTILLA (1era. Temporada)</t>
  </si>
  <si>
    <t xml:space="preserve">  </t>
  </si>
  <si>
    <t>TODAS</t>
  </si>
  <si>
    <t>MARZO -2023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</si>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</sst>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4" fillId="0" borderId="17"/>
  </cellStyleXfs>
  <cellXfs count="151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166" fontId="1" fillId="2" borderId="5" xfId="0" applyNumberFormat="1" applyFont="1" applyFill="1" applyBorder="1" applyAlignment="1"/>
    <xf numFmtId="0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right" vertical="center" wrapText="1"/>
    </xf>
    <xf numFmtId="49" fontId="1" fillId="2" borderId="50" xfId="0" applyNumberFormat="1" applyFont="1" applyFill="1" applyBorder="1" applyAlignment="1">
      <alignment horizontal="right"/>
    </xf>
    <xf numFmtId="49" fontId="1" fillId="2" borderId="50" xfId="0" applyNumberFormat="1" applyFont="1" applyFill="1" applyBorder="1" applyAlignment="1">
      <alignment horizontal="right" wrapText="1"/>
    </xf>
    <xf numFmtId="49" fontId="1" fillId="2" borderId="49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left" wrapText="1"/>
    </xf>
    <xf numFmtId="3" fontId="1" fillId="2" borderId="5" xfId="0" applyNumberFormat="1" applyFont="1" applyFill="1" applyBorder="1" applyAlignment="1"/>
    <xf numFmtId="49" fontId="1" fillId="2" borderId="57" xfId="0" applyNumberFormat="1" applyFont="1" applyFill="1" applyBorder="1" applyAlignment="1">
      <alignment horizontal="left" wrapText="1"/>
    </xf>
    <xf numFmtId="49" fontId="1" fillId="2" borderId="57" xfId="0" applyNumberFormat="1" applyFont="1" applyFill="1" applyBorder="1" applyAlignment="1">
      <alignment horizontal="center" wrapText="1"/>
    </xf>
    <xf numFmtId="0" fontId="1" fillId="2" borderId="57" xfId="0" applyNumberFormat="1" applyFont="1" applyFill="1" applyBorder="1" applyAlignment="1">
      <alignment horizontal="center" wrapText="1"/>
    </xf>
    <xf numFmtId="3" fontId="1" fillId="2" borderId="57" xfId="0" applyNumberFormat="1" applyFont="1" applyFill="1" applyBorder="1" applyAlignment="1">
      <alignment horizontal="center" wrapText="1"/>
    </xf>
    <xf numFmtId="3" fontId="1" fillId="0" borderId="17" xfId="0" applyNumberFormat="1" applyFont="1" applyFill="1" applyBorder="1" applyAlignment="1">
      <alignment horizontal="center" wrapText="1"/>
    </xf>
    <xf numFmtId="3" fontId="1" fillId="0" borderId="17" xfId="0" applyNumberFormat="1" applyFont="1" applyFill="1" applyBorder="1" applyAlignment="1">
      <alignment horizontal="center"/>
    </xf>
    <xf numFmtId="49" fontId="3" fillId="2" borderId="49" xfId="0" applyNumberFormat="1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horizontal="center" vertical="center" wrapText="1"/>
    </xf>
    <xf numFmtId="3" fontId="1" fillId="2" borderId="49" xfId="0" applyNumberFormat="1" applyFont="1" applyFill="1" applyBorder="1" applyAlignment="1">
      <alignment horizontal="center"/>
    </xf>
    <xf numFmtId="49" fontId="1" fillId="2" borderId="49" xfId="0" applyNumberFormat="1" applyFont="1" applyFill="1" applyBorder="1" applyAlignment="1">
      <alignment horizontal="center"/>
    </xf>
    <xf numFmtId="49" fontId="3" fillId="2" borderId="49" xfId="0" applyNumberFormat="1" applyFont="1" applyFill="1" applyBorder="1" applyAlignment="1"/>
    <xf numFmtId="0" fontId="1" fillId="2" borderId="49" xfId="0" applyNumberFormat="1" applyFont="1" applyFill="1" applyBorder="1" applyAlignment="1">
      <alignment horizontal="center"/>
    </xf>
    <xf numFmtId="49" fontId="1" fillId="2" borderId="49" xfId="0" applyNumberFormat="1" applyFont="1" applyFill="1" applyBorder="1" applyAlignment="1"/>
    <xf numFmtId="0" fontId="1" fillId="2" borderId="49" xfId="0" applyFont="1" applyFill="1" applyBorder="1" applyAlignment="1">
      <alignment horizontal="center"/>
    </xf>
    <xf numFmtId="49" fontId="1" fillId="0" borderId="49" xfId="0" applyNumberFormat="1" applyFont="1" applyFill="1" applyBorder="1" applyAlignment="1">
      <alignment wrapText="1"/>
    </xf>
    <xf numFmtId="49" fontId="1" fillId="0" borderId="49" xfId="0" applyNumberFormat="1" applyFont="1" applyFill="1" applyBorder="1" applyAlignment="1">
      <alignment horizontal="center"/>
    </xf>
    <xf numFmtId="3" fontId="1" fillId="0" borderId="49" xfId="0" applyNumberFormat="1" applyFont="1" applyFill="1" applyBorder="1" applyAlignment="1">
      <alignment horizontal="center"/>
    </xf>
    <xf numFmtId="49" fontId="1" fillId="0" borderId="49" xfId="0" applyNumberFormat="1" applyFont="1" applyFill="1" applyBorder="1" applyAlignment="1">
      <alignment horizontal="center" wrapText="1"/>
    </xf>
    <xf numFmtId="3" fontId="5" fillId="2" borderId="49" xfId="0" applyNumberFormat="1" applyFont="1" applyFill="1" applyBorder="1" applyAlignment="1">
      <alignment horizontal="center"/>
    </xf>
    <xf numFmtId="49" fontId="3" fillId="2" borderId="60" xfId="0" applyNumberFormat="1" applyFont="1" applyFill="1" applyBorder="1" applyAlignment="1">
      <alignment horizontal="left" vertical="center" wrapText="1"/>
    </xf>
    <xf numFmtId="49" fontId="1" fillId="2" borderId="60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0" fontId="1" fillId="2" borderId="6" xfId="0" applyFont="1" applyFill="1" applyBorder="1" applyAlignment="1"/>
    <xf numFmtId="17" fontId="6" fillId="0" borderId="56" xfId="1" applyNumberFormat="1" applyFont="1" applyBorder="1" applyAlignment="1">
      <alignment horizontal="right" vertic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3" fontId="2" fillId="3" borderId="58" xfId="0" applyNumberFormat="1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51" xfId="0" applyFont="1" applyFill="1" applyBorder="1" applyAlignment="1"/>
    <xf numFmtId="0" fontId="1" fillId="2" borderId="3" xfId="0" applyFont="1" applyFill="1" applyBorder="1" applyAlignment="1"/>
    <xf numFmtId="0" fontId="1" fillId="2" borderId="19" xfId="0" applyFont="1" applyFill="1" applyBorder="1" applyAlignment="1"/>
    <xf numFmtId="49" fontId="7" fillId="3" borderId="49" xfId="0" applyNumberFormat="1" applyFont="1" applyFill="1" applyBorder="1" applyAlignment="1">
      <alignment vertical="center" wrapText="1"/>
    </xf>
    <xf numFmtId="166" fontId="1" fillId="0" borderId="0" xfId="0" applyNumberFormat="1" applyFont="1" applyAlignment="1"/>
    <xf numFmtId="0" fontId="1" fillId="2" borderId="52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4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59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7" fillId="5" borderId="21" xfId="0" applyNumberFormat="1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164" fontId="7" fillId="5" borderId="23" xfId="0" applyNumberFormat="1" applyFont="1" applyFill="1" applyBorder="1" applyAlignment="1">
      <alignment vertical="center"/>
    </xf>
    <xf numFmtId="49" fontId="7" fillId="3" borderId="24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4" fontId="7" fillId="3" borderId="25" xfId="0" applyNumberFormat="1" applyFont="1" applyFill="1" applyBorder="1" applyAlignment="1">
      <alignment vertical="center"/>
    </xf>
    <xf numFmtId="49" fontId="7" fillId="5" borderId="24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7" fillId="5" borderId="25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164" fontId="7" fillId="6" borderId="28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9" borderId="38" xfId="0" applyFont="1" applyFill="1" applyBorder="1" applyAlignment="1"/>
    <xf numFmtId="0" fontId="1" fillId="7" borderId="17" xfId="0" applyFont="1" applyFill="1" applyBorder="1" applyAlignment="1"/>
    <xf numFmtId="49" fontId="3" fillId="8" borderId="29" xfId="0" applyNumberFormat="1" applyFont="1" applyFill="1" applyBorder="1" applyAlignment="1">
      <alignment vertical="center"/>
    </xf>
    <xf numFmtId="49" fontId="3" fillId="8" borderId="18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3" fillId="2" borderId="31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49" fontId="3" fillId="8" borderId="33" xfId="0" applyNumberFormat="1" applyFont="1" applyFill="1" applyBorder="1" applyAlignment="1">
      <alignment vertical="center"/>
    </xf>
    <xf numFmtId="165" fontId="3" fillId="8" borderId="34" xfId="0" applyNumberFormat="1" applyFont="1" applyFill="1" applyBorder="1" applyAlignment="1">
      <alignment vertical="center"/>
    </xf>
    <xf numFmtId="9" fontId="3" fillId="8" borderId="35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9" fontId="3" fillId="8" borderId="47" xfId="0" applyNumberFormat="1" applyFont="1" applyFill="1" applyBorder="1" applyAlignment="1">
      <alignment vertical="center"/>
    </xf>
    <xf numFmtId="3" fontId="3" fillId="8" borderId="48" xfId="0" applyNumberFormat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5" fontId="3" fillId="8" borderId="35" xfId="0" applyNumberFormat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1" fillId="9" borderId="53" xfId="0" applyNumberFormat="1" applyFont="1" applyFill="1" applyBorder="1" applyAlignment="1">
      <alignment horizontal="center" vertical="center"/>
    </xf>
    <xf numFmtId="49" fontId="11" fillId="9" borderId="54" xfId="0" applyNumberFormat="1" applyFont="1" applyFill="1" applyBorder="1" applyAlignment="1">
      <alignment horizontal="center" vertical="center"/>
    </xf>
    <xf numFmtId="49" fontId="11" fillId="9" borderId="55" xfId="0" applyNumberFormat="1" applyFont="1" applyFill="1" applyBorder="1" applyAlignment="1">
      <alignment horizontal="center" vertical="center"/>
    </xf>
    <xf numFmtId="49" fontId="11" fillId="9" borderId="36" xfId="0" applyNumberFormat="1" applyFont="1" applyFill="1" applyBorder="1" applyAlignment="1">
      <alignment vertical="center"/>
    </xf>
    <xf numFmtId="0" fontId="3" fillId="9" borderId="37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171450</xdr:rowOff>
    </xdr:from>
    <xdr:to>
      <xdr:col>7</xdr:col>
      <xdr:colOff>9525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71450"/>
          <a:ext cx="7191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122"/>
  <sheetViews>
    <sheetView showGridLines="0" tabSelected="1" workbookViewId="0">
      <selection activeCell="G97" sqref="G97"/>
    </sheetView>
  </sheetViews>
  <sheetFormatPr baseColWidth="10" defaultColWidth="10.85546875" defaultRowHeight="11.25" customHeight="1" x14ac:dyDescent="0.25"/>
  <cols>
    <col min="1" max="1" width="4.42578125" style="53" customWidth="1"/>
    <col min="2" max="2" width="31" style="53" customWidth="1"/>
    <col min="3" max="3" width="25" style="53" customWidth="1"/>
    <col min="4" max="4" width="9" style="53" customWidth="1"/>
    <col min="5" max="5" width="10.28515625" style="53" customWidth="1"/>
    <col min="6" max="6" width="16.140625" style="53" customWidth="1"/>
    <col min="7" max="7" width="16.5703125" style="53" customWidth="1"/>
    <col min="8" max="240" width="10.85546875" style="53" customWidth="1"/>
    <col min="241" max="16384" width="10.85546875" style="54"/>
  </cols>
  <sheetData>
    <row r="1" spans="1:11" ht="15" customHeight="1" x14ac:dyDescent="0.25">
      <c r="A1" s="52"/>
      <c r="B1" s="52"/>
      <c r="C1" s="52"/>
      <c r="D1" s="52"/>
      <c r="E1" s="52"/>
      <c r="F1" s="52"/>
      <c r="G1" s="52"/>
    </row>
    <row r="2" spans="1:11" ht="15" customHeight="1" x14ac:dyDescent="0.25">
      <c r="A2" s="52"/>
      <c r="B2" s="52"/>
      <c r="C2" s="52"/>
      <c r="D2" s="52"/>
      <c r="E2" s="52"/>
      <c r="F2" s="52"/>
      <c r="G2" s="52"/>
    </row>
    <row r="3" spans="1:11" ht="15" customHeight="1" x14ac:dyDescent="0.25">
      <c r="A3" s="52"/>
      <c r="B3" s="52"/>
      <c r="C3" s="52"/>
      <c r="D3" s="52"/>
      <c r="E3" s="52"/>
      <c r="F3" s="52"/>
      <c r="G3" s="52"/>
    </row>
    <row r="4" spans="1:11" ht="15" customHeight="1" x14ac:dyDescent="0.25">
      <c r="A4" s="52"/>
      <c r="B4" s="52"/>
      <c r="C4" s="52"/>
      <c r="D4" s="52"/>
      <c r="E4" s="52"/>
      <c r="F4" s="52"/>
      <c r="G4" s="52"/>
    </row>
    <row r="5" spans="1:11" ht="15" customHeight="1" x14ac:dyDescent="0.25">
      <c r="A5" s="52"/>
      <c r="B5" s="52"/>
      <c r="C5" s="52"/>
      <c r="D5" s="52"/>
      <c r="E5" s="52"/>
      <c r="F5" s="52"/>
      <c r="G5" s="52"/>
    </row>
    <row r="6" spans="1:11" ht="15" customHeight="1" x14ac:dyDescent="0.25">
      <c r="A6" s="52"/>
      <c r="B6" s="52"/>
      <c r="C6" s="52"/>
      <c r="D6" s="52"/>
      <c r="E6" s="52"/>
      <c r="F6" s="52"/>
      <c r="G6" s="52"/>
    </row>
    <row r="7" spans="1:11" ht="15" customHeight="1" x14ac:dyDescent="0.25">
      <c r="A7" s="52"/>
      <c r="B7" s="52"/>
      <c r="C7" s="52"/>
      <c r="D7" s="52"/>
      <c r="E7" s="52"/>
      <c r="F7" s="52"/>
      <c r="G7" s="52"/>
    </row>
    <row r="8" spans="1:11" ht="15" customHeight="1" x14ac:dyDescent="0.25">
      <c r="A8" s="52"/>
      <c r="B8" s="55"/>
      <c r="C8" s="56"/>
      <c r="D8" s="52"/>
      <c r="E8" s="56"/>
      <c r="F8" s="56"/>
      <c r="G8" s="56"/>
    </row>
    <row r="9" spans="1:11" ht="13.5" customHeight="1" x14ac:dyDescent="0.25">
      <c r="A9" s="57"/>
      <c r="B9" s="58" t="s">
        <v>0</v>
      </c>
      <c r="C9" s="17" t="s">
        <v>161</v>
      </c>
      <c r="D9" s="46" t="s">
        <v>64</v>
      </c>
      <c r="E9" s="138" t="s">
        <v>69</v>
      </c>
      <c r="F9" s="139"/>
      <c r="G9" s="22">
        <v>49000</v>
      </c>
    </row>
    <row r="10" spans="1:11" ht="21" customHeight="1" x14ac:dyDescent="0.25">
      <c r="A10" s="57"/>
      <c r="B10" s="19" t="s">
        <v>1</v>
      </c>
      <c r="C10" s="16" t="s">
        <v>160</v>
      </c>
      <c r="D10" s="46"/>
      <c r="E10" s="142" t="s">
        <v>2</v>
      </c>
      <c r="F10" s="143"/>
      <c r="G10" s="20" t="s">
        <v>57</v>
      </c>
      <c r="K10" s="53" t="s">
        <v>64</v>
      </c>
    </row>
    <row r="11" spans="1:11" ht="18" customHeight="1" x14ac:dyDescent="0.25">
      <c r="A11" s="57"/>
      <c r="B11" s="19" t="s">
        <v>3</v>
      </c>
      <c r="C11" s="17" t="s">
        <v>67</v>
      </c>
      <c r="D11" s="46"/>
      <c r="E11" s="140" t="s">
        <v>70</v>
      </c>
      <c r="F11" s="141"/>
      <c r="G11" s="11">
        <v>928</v>
      </c>
      <c r="J11" s="59" t="s">
        <v>64</v>
      </c>
      <c r="K11" s="59" t="s">
        <v>162</v>
      </c>
    </row>
    <row r="12" spans="1:11" ht="11.25" customHeight="1" x14ac:dyDescent="0.25">
      <c r="A12" s="57"/>
      <c r="B12" s="19" t="s">
        <v>4</v>
      </c>
      <c r="C12" s="18" t="s">
        <v>56</v>
      </c>
      <c r="D12" s="46"/>
      <c r="E12" s="2" t="s">
        <v>5</v>
      </c>
      <c r="F12" s="3"/>
      <c r="G12" s="4">
        <f>G9*G11</f>
        <v>45472000</v>
      </c>
      <c r="I12" s="53" t="s">
        <v>64</v>
      </c>
    </row>
    <row r="13" spans="1:11" ht="11.25" customHeight="1" x14ac:dyDescent="0.25">
      <c r="A13" s="57"/>
      <c r="B13" s="19" t="s">
        <v>6</v>
      </c>
      <c r="C13" s="17" t="s">
        <v>68</v>
      </c>
      <c r="D13" s="46"/>
      <c r="E13" s="140" t="s">
        <v>7</v>
      </c>
      <c r="F13" s="141"/>
      <c r="G13" s="1" t="s">
        <v>58</v>
      </c>
    </row>
    <row r="14" spans="1:11" ht="13.5" customHeight="1" x14ac:dyDescent="0.25">
      <c r="A14" s="57"/>
      <c r="B14" s="19" t="s">
        <v>8</v>
      </c>
      <c r="C14" s="17" t="s">
        <v>163</v>
      </c>
      <c r="D14" s="46"/>
      <c r="E14" s="140" t="s">
        <v>9</v>
      </c>
      <c r="F14" s="141"/>
      <c r="G14" s="1" t="s">
        <v>59</v>
      </c>
    </row>
    <row r="15" spans="1:11" ht="25.5" customHeight="1" x14ac:dyDescent="0.25">
      <c r="A15" s="57"/>
      <c r="B15" s="19" t="s">
        <v>10</v>
      </c>
      <c r="C15" s="47" t="s">
        <v>164</v>
      </c>
      <c r="D15" s="46"/>
      <c r="E15" s="142" t="s">
        <v>11</v>
      </c>
      <c r="F15" s="143"/>
      <c r="G15" s="20" t="s">
        <v>60</v>
      </c>
    </row>
    <row r="16" spans="1:11" ht="12" customHeight="1" x14ac:dyDescent="0.25">
      <c r="A16" s="52"/>
      <c r="B16" s="60"/>
      <c r="C16" s="61"/>
      <c r="D16" s="56"/>
      <c r="E16" s="62"/>
      <c r="F16" s="62"/>
      <c r="G16" s="63"/>
    </row>
    <row r="17" spans="1:7" ht="12" customHeight="1" x14ac:dyDescent="0.25">
      <c r="A17" s="64"/>
      <c r="B17" s="144" t="s">
        <v>12</v>
      </c>
      <c r="C17" s="145"/>
      <c r="D17" s="145"/>
      <c r="E17" s="145"/>
      <c r="F17" s="145"/>
      <c r="G17" s="145"/>
    </row>
    <row r="18" spans="1:7" ht="12" customHeight="1" x14ac:dyDescent="0.25">
      <c r="A18" s="52"/>
      <c r="B18" s="65"/>
      <c r="C18" s="66"/>
      <c r="D18" s="66"/>
      <c r="E18" s="66"/>
      <c r="F18" s="67"/>
      <c r="G18" s="67"/>
    </row>
    <row r="19" spans="1:7" ht="12" customHeight="1" x14ac:dyDescent="0.25">
      <c r="A19" s="68"/>
      <c r="B19" s="69" t="s">
        <v>13</v>
      </c>
      <c r="C19" s="70"/>
      <c r="D19" s="71"/>
      <c r="E19" s="71"/>
      <c r="F19" s="71"/>
      <c r="G19" s="71"/>
    </row>
    <row r="20" spans="1:7" ht="25.5" customHeight="1" x14ac:dyDescent="0.25">
      <c r="A20" s="64"/>
      <c r="B20" s="72" t="s">
        <v>14</v>
      </c>
      <c r="C20" s="72" t="s">
        <v>15</v>
      </c>
      <c r="D20" s="72" t="s">
        <v>16</v>
      </c>
      <c r="E20" s="72" t="s">
        <v>17</v>
      </c>
      <c r="F20" s="72" t="s">
        <v>18</v>
      </c>
      <c r="G20" s="72" t="s">
        <v>19</v>
      </c>
    </row>
    <row r="21" spans="1:7" ht="12.75" customHeight="1" x14ac:dyDescent="0.25">
      <c r="A21" s="64"/>
      <c r="B21" s="45" t="s">
        <v>148</v>
      </c>
      <c r="C21" s="5" t="s">
        <v>20</v>
      </c>
      <c r="D21" s="12">
        <v>10</v>
      </c>
      <c r="E21" s="5" t="s">
        <v>149</v>
      </c>
      <c r="F21" s="13">
        <v>30000</v>
      </c>
      <c r="G21" s="13">
        <f>D21*F21</f>
        <v>300000</v>
      </c>
    </row>
    <row r="22" spans="1:7" ht="12.75" customHeight="1" x14ac:dyDescent="0.25">
      <c r="A22" s="64"/>
      <c r="B22" s="45" t="s">
        <v>150</v>
      </c>
      <c r="C22" s="5" t="s">
        <v>20</v>
      </c>
      <c r="D22" s="12">
        <v>12</v>
      </c>
      <c r="E22" s="5" t="s">
        <v>92</v>
      </c>
      <c r="F22" s="13">
        <v>30000</v>
      </c>
      <c r="G22" s="13">
        <f t="shared" ref="G22:G28" si="0">D22*F22</f>
        <v>360000</v>
      </c>
    </row>
    <row r="23" spans="1:7" ht="12.75" customHeight="1" x14ac:dyDescent="0.25">
      <c r="A23" s="64"/>
      <c r="B23" s="45" t="s">
        <v>151</v>
      </c>
      <c r="C23" s="5" t="s">
        <v>20</v>
      </c>
      <c r="D23" s="12">
        <v>14</v>
      </c>
      <c r="E23" s="5" t="s">
        <v>152</v>
      </c>
      <c r="F23" s="13">
        <v>30000</v>
      </c>
      <c r="G23" s="13">
        <f t="shared" si="0"/>
        <v>420000</v>
      </c>
    </row>
    <row r="24" spans="1:7" ht="12.75" customHeight="1" x14ac:dyDescent="0.25">
      <c r="A24" s="64"/>
      <c r="B24" s="45" t="s">
        <v>153</v>
      </c>
      <c r="C24" s="5" t="s">
        <v>20</v>
      </c>
      <c r="D24" s="12">
        <v>8</v>
      </c>
      <c r="E24" s="5" t="s">
        <v>154</v>
      </c>
      <c r="F24" s="13">
        <v>30000</v>
      </c>
      <c r="G24" s="13">
        <f t="shared" si="0"/>
        <v>240000</v>
      </c>
    </row>
    <row r="25" spans="1:7" ht="12.75" customHeight="1" x14ac:dyDescent="0.25">
      <c r="A25" s="64"/>
      <c r="B25" s="45" t="s">
        <v>155</v>
      </c>
      <c r="C25" s="5" t="s">
        <v>20</v>
      </c>
      <c r="D25" s="12">
        <v>4</v>
      </c>
      <c r="E25" s="5" t="s">
        <v>156</v>
      </c>
      <c r="F25" s="13">
        <v>30000</v>
      </c>
      <c r="G25" s="13">
        <f t="shared" si="0"/>
        <v>120000</v>
      </c>
    </row>
    <row r="26" spans="1:7" ht="15" customHeight="1" x14ac:dyDescent="0.25">
      <c r="A26" s="64"/>
      <c r="B26" s="45" t="s">
        <v>157</v>
      </c>
      <c r="C26" s="5" t="s">
        <v>20</v>
      </c>
      <c r="D26" s="12">
        <v>4</v>
      </c>
      <c r="E26" s="5" t="s">
        <v>158</v>
      </c>
      <c r="F26" s="13">
        <v>30000</v>
      </c>
      <c r="G26" s="13">
        <f t="shared" si="0"/>
        <v>120000</v>
      </c>
    </row>
    <row r="27" spans="1:7" ht="12.75" customHeight="1" x14ac:dyDescent="0.25">
      <c r="A27" s="64"/>
      <c r="B27" s="45" t="s">
        <v>72</v>
      </c>
      <c r="C27" s="5" t="s">
        <v>20</v>
      </c>
      <c r="D27" s="12">
        <v>22</v>
      </c>
      <c r="E27" s="5" t="s">
        <v>145</v>
      </c>
      <c r="F27" s="13">
        <v>30000</v>
      </c>
      <c r="G27" s="13">
        <f t="shared" si="0"/>
        <v>660000</v>
      </c>
    </row>
    <row r="28" spans="1:7" ht="12.75" customHeight="1" x14ac:dyDescent="0.25">
      <c r="A28" s="64"/>
      <c r="B28" s="45" t="s">
        <v>159</v>
      </c>
      <c r="C28" s="5" t="s">
        <v>20</v>
      </c>
      <c r="D28" s="13">
        <v>280</v>
      </c>
      <c r="E28" s="5" t="s">
        <v>147</v>
      </c>
      <c r="F28" s="13">
        <v>30000</v>
      </c>
      <c r="G28" s="13">
        <f t="shared" si="0"/>
        <v>8400000</v>
      </c>
    </row>
    <row r="29" spans="1:7" ht="12.75" customHeight="1" x14ac:dyDescent="0.25">
      <c r="A29" s="64"/>
      <c r="B29" s="6" t="s">
        <v>21</v>
      </c>
      <c r="C29" s="7"/>
      <c r="D29" s="7"/>
      <c r="E29" s="7"/>
      <c r="F29" s="7"/>
      <c r="G29" s="14">
        <f>G21+G22+G23+G24+G25+G26+G27+G28</f>
        <v>10620000</v>
      </c>
    </row>
    <row r="30" spans="1:7" ht="12" customHeight="1" x14ac:dyDescent="0.25">
      <c r="A30" s="52"/>
      <c r="B30" s="65"/>
      <c r="C30" s="67"/>
      <c r="D30" s="67"/>
      <c r="E30" s="67"/>
      <c r="F30" s="73"/>
      <c r="G30" s="73"/>
    </row>
    <row r="31" spans="1:7" ht="12" customHeight="1" x14ac:dyDescent="0.25">
      <c r="A31" s="68"/>
      <c r="B31" s="74" t="s">
        <v>22</v>
      </c>
      <c r="C31" s="75"/>
      <c r="D31" s="76"/>
      <c r="E31" s="76"/>
      <c r="F31" s="77"/>
      <c r="G31" s="77"/>
    </row>
    <row r="32" spans="1:7" ht="24" customHeight="1" x14ac:dyDescent="0.25">
      <c r="A32" s="68"/>
      <c r="B32" s="78" t="s">
        <v>14</v>
      </c>
      <c r="C32" s="79" t="s">
        <v>15</v>
      </c>
      <c r="D32" s="79" t="s">
        <v>16</v>
      </c>
      <c r="E32" s="78" t="s">
        <v>17</v>
      </c>
      <c r="F32" s="79" t="s">
        <v>18</v>
      </c>
      <c r="G32" s="78" t="s">
        <v>19</v>
      </c>
    </row>
    <row r="33" spans="1:9" ht="12" customHeight="1" x14ac:dyDescent="0.25">
      <c r="A33" s="68"/>
      <c r="B33" s="80" t="s">
        <v>64</v>
      </c>
      <c r="C33" s="81" t="s">
        <v>64</v>
      </c>
      <c r="D33" s="81" t="s">
        <v>64</v>
      </c>
      <c r="E33" s="81" t="s">
        <v>64</v>
      </c>
      <c r="F33" s="82" t="s">
        <v>64</v>
      </c>
      <c r="G33" s="83">
        <v>0</v>
      </c>
    </row>
    <row r="34" spans="1:9" ht="12" customHeight="1" x14ac:dyDescent="0.25">
      <c r="A34" s="68"/>
      <c r="B34" s="8" t="s">
        <v>23</v>
      </c>
      <c r="C34" s="9"/>
      <c r="D34" s="9"/>
      <c r="E34" s="9"/>
      <c r="F34" s="10"/>
      <c r="G34" s="15">
        <f>SUM(G33)</f>
        <v>0</v>
      </c>
    </row>
    <row r="35" spans="1:9" ht="12" customHeight="1" x14ac:dyDescent="0.25">
      <c r="A35" s="52"/>
      <c r="B35" s="84"/>
      <c r="C35" s="85"/>
      <c r="D35" s="85"/>
      <c r="E35" s="85"/>
      <c r="F35" s="86"/>
      <c r="G35" s="86"/>
    </row>
    <row r="36" spans="1:9" ht="12" customHeight="1" x14ac:dyDescent="0.25">
      <c r="A36" s="68"/>
      <c r="B36" s="74" t="s">
        <v>24</v>
      </c>
      <c r="C36" s="75"/>
      <c r="D36" s="76"/>
      <c r="E36" s="76"/>
      <c r="F36" s="77"/>
      <c r="G36" s="77"/>
    </row>
    <row r="37" spans="1:9" ht="32.25" customHeight="1" x14ac:dyDescent="0.25">
      <c r="A37" s="68"/>
      <c r="B37" s="87" t="s">
        <v>14</v>
      </c>
      <c r="C37" s="87" t="s">
        <v>15</v>
      </c>
      <c r="D37" s="87" t="s">
        <v>16</v>
      </c>
      <c r="E37" s="87" t="s">
        <v>17</v>
      </c>
      <c r="F37" s="88" t="s">
        <v>18</v>
      </c>
      <c r="G37" s="87" t="s">
        <v>19</v>
      </c>
    </row>
    <row r="38" spans="1:9" ht="12.75" x14ac:dyDescent="0.25">
      <c r="A38" s="57"/>
      <c r="B38" s="23" t="s">
        <v>76</v>
      </c>
      <c r="C38" s="24" t="s">
        <v>25</v>
      </c>
      <c r="D38" s="25">
        <v>0.4</v>
      </c>
      <c r="E38" s="24" t="s">
        <v>74</v>
      </c>
      <c r="F38" s="26">
        <v>545112</v>
      </c>
      <c r="G38" s="26">
        <f>D38*F38</f>
        <v>218044.80000000002</v>
      </c>
      <c r="H38" s="27"/>
      <c r="I38" s="53" t="s">
        <v>64</v>
      </c>
    </row>
    <row r="39" spans="1:9" ht="12.75" x14ac:dyDescent="0.25">
      <c r="A39" s="57"/>
      <c r="B39" s="21" t="s">
        <v>65</v>
      </c>
      <c r="C39" s="5" t="s">
        <v>25</v>
      </c>
      <c r="D39" s="12">
        <v>0.8</v>
      </c>
      <c r="E39" s="5" t="s">
        <v>74</v>
      </c>
      <c r="F39" s="13">
        <v>272556</v>
      </c>
      <c r="G39" s="26">
        <f t="shared" ref="G39:G45" si="1">D39*F39</f>
        <v>218044.80000000002</v>
      </c>
      <c r="H39" s="27"/>
      <c r="I39" s="53" t="s">
        <v>64</v>
      </c>
    </row>
    <row r="40" spans="1:9" ht="12.75" x14ac:dyDescent="0.25">
      <c r="A40" s="57"/>
      <c r="B40" s="21" t="s">
        <v>77</v>
      </c>
      <c r="C40" s="5" t="s">
        <v>25</v>
      </c>
      <c r="D40" s="12">
        <v>0.2</v>
      </c>
      <c r="E40" s="5" t="s">
        <v>75</v>
      </c>
      <c r="F40" s="13">
        <v>163533.6</v>
      </c>
      <c r="G40" s="26">
        <f t="shared" si="1"/>
        <v>32706.720000000001</v>
      </c>
      <c r="H40" s="27"/>
      <c r="I40" s="53" t="s">
        <v>64</v>
      </c>
    </row>
    <row r="41" spans="1:9" ht="12.75" x14ac:dyDescent="0.25">
      <c r="A41" s="57"/>
      <c r="B41" s="21" t="s">
        <v>78</v>
      </c>
      <c r="C41" s="5" t="s">
        <v>25</v>
      </c>
      <c r="D41" s="12">
        <v>0.4</v>
      </c>
      <c r="E41" s="5" t="s">
        <v>74</v>
      </c>
      <c r="F41" s="13">
        <v>272556</v>
      </c>
      <c r="G41" s="26">
        <f t="shared" si="1"/>
        <v>109022.40000000001</v>
      </c>
      <c r="H41" s="27"/>
      <c r="I41" s="53" t="s">
        <v>64</v>
      </c>
    </row>
    <row r="42" spans="1:9" ht="12.75" x14ac:dyDescent="0.25">
      <c r="A42" s="57"/>
      <c r="B42" s="21" t="s">
        <v>79</v>
      </c>
      <c r="C42" s="5" t="s">
        <v>25</v>
      </c>
      <c r="D42" s="12">
        <v>0.6</v>
      </c>
      <c r="E42" s="5" t="s">
        <v>63</v>
      </c>
      <c r="F42" s="13">
        <v>254385.6</v>
      </c>
      <c r="G42" s="26">
        <f t="shared" si="1"/>
        <v>152631.35999999999</v>
      </c>
      <c r="H42" s="27"/>
      <c r="I42" s="53" t="s">
        <v>64</v>
      </c>
    </row>
    <row r="43" spans="1:9" ht="12.75" x14ac:dyDescent="0.25">
      <c r="A43" s="57"/>
      <c r="B43" s="21" t="s">
        <v>80</v>
      </c>
      <c r="C43" s="5" t="s">
        <v>25</v>
      </c>
      <c r="D43" s="12">
        <v>0.18</v>
      </c>
      <c r="E43" s="5" t="s">
        <v>89</v>
      </c>
      <c r="F43" s="13">
        <v>272556</v>
      </c>
      <c r="G43" s="26">
        <f t="shared" si="1"/>
        <v>49060.08</v>
      </c>
      <c r="H43" s="27"/>
      <c r="I43" s="53" t="s">
        <v>64</v>
      </c>
    </row>
    <row r="44" spans="1:9" ht="17.25" customHeight="1" x14ac:dyDescent="0.25">
      <c r="A44" s="57"/>
      <c r="B44" s="21" t="s">
        <v>73</v>
      </c>
      <c r="C44" s="5" t="s">
        <v>25</v>
      </c>
      <c r="D44" s="12">
        <v>1.2</v>
      </c>
      <c r="E44" s="5" t="s">
        <v>61</v>
      </c>
      <c r="F44" s="13">
        <v>109022.40000000002</v>
      </c>
      <c r="G44" s="26">
        <f t="shared" si="1"/>
        <v>130826.88000000002</v>
      </c>
      <c r="H44" s="27"/>
      <c r="I44" s="53" t="s">
        <v>64</v>
      </c>
    </row>
    <row r="45" spans="1:9" ht="12.75" customHeight="1" x14ac:dyDescent="0.25">
      <c r="A45" s="57"/>
      <c r="B45" s="21" t="s">
        <v>81</v>
      </c>
      <c r="C45" s="5" t="s">
        <v>25</v>
      </c>
      <c r="D45" s="12">
        <v>1.2</v>
      </c>
      <c r="E45" s="5" t="s">
        <v>62</v>
      </c>
      <c r="F45" s="13">
        <v>145363.20000000001</v>
      </c>
      <c r="G45" s="26">
        <f t="shared" si="1"/>
        <v>174435.84</v>
      </c>
      <c r="H45" s="27"/>
      <c r="I45" s="53" t="s">
        <v>64</v>
      </c>
    </row>
    <row r="46" spans="1:9" ht="12.75" customHeight="1" x14ac:dyDescent="0.25">
      <c r="A46" s="68"/>
      <c r="B46" s="8" t="s">
        <v>26</v>
      </c>
      <c r="C46" s="9"/>
      <c r="D46" s="9"/>
      <c r="E46" s="9"/>
      <c r="F46" s="10"/>
      <c r="G46" s="15">
        <f>G38+G39+G40+G41+G42+G43+G44+G45</f>
        <v>1084772.8800000001</v>
      </c>
    </row>
    <row r="47" spans="1:9" ht="12" customHeight="1" x14ac:dyDescent="0.25">
      <c r="A47" s="52"/>
      <c r="B47" s="84"/>
      <c r="C47" s="85"/>
      <c r="D47" s="85"/>
      <c r="E47" s="85"/>
      <c r="F47" s="86"/>
      <c r="G47" s="86"/>
    </row>
    <row r="48" spans="1:9" ht="12" customHeight="1" x14ac:dyDescent="0.25">
      <c r="A48" s="68"/>
      <c r="B48" s="74" t="s">
        <v>27</v>
      </c>
      <c r="C48" s="75"/>
      <c r="D48" s="76"/>
      <c r="E48" s="76"/>
      <c r="F48" s="77"/>
      <c r="G48" s="77"/>
    </row>
    <row r="49" spans="1:8" ht="24" customHeight="1" x14ac:dyDescent="0.25">
      <c r="A49" s="68"/>
      <c r="B49" s="89" t="s">
        <v>28</v>
      </c>
      <c r="C49" s="89" t="s">
        <v>29</v>
      </c>
      <c r="D49" s="89" t="s">
        <v>30</v>
      </c>
      <c r="E49" s="89" t="s">
        <v>17</v>
      </c>
      <c r="F49" s="89" t="s">
        <v>18</v>
      </c>
      <c r="G49" s="89" t="s">
        <v>19</v>
      </c>
    </row>
    <row r="50" spans="1:8" ht="15.75" customHeight="1" x14ac:dyDescent="0.25">
      <c r="A50" s="57"/>
      <c r="B50" s="29" t="s">
        <v>90</v>
      </c>
      <c r="C50" s="30" t="s">
        <v>91</v>
      </c>
      <c r="D50" s="31">
        <v>30000</v>
      </c>
      <c r="E50" s="32" t="s">
        <v>92</v>
      </c>
      <c r="F50" s="31">
        <v>132</v>
      </c>
      <c r="G50" s="31">
        <f>D50*F50</f>
        <v>3960000</v>
      </c>
      <c r="H50" s="28"/>
    </row>
    <row r="51" spans="1:8" ht="12.75" customHeight="1" x14ac:dyDescent="0.25">
      <c r="A51" s="57"/>
      <c r="B51" s="33" t="s">
        <v>83</v>
      </c>
      <c r="C51" s="32"/>
      <c r="D51" s="34"/>
      <c r="E51" s="32"/>
      <c r="F51" s="31" t="s">
        <v>64</v>
      </c>
      <c r="G51" s="31" t="s">
        <v>64</v>
      </c>
      <c r="H51" s="28"/>
    </row>
    <row r="52" spans="1:8" ht="12.75" customHeight="1" x14ac:dyDescent="0.25">
      <c r="A52" s="57"/>
      <c r="B52" s="35" t="s">
        <v>93</v>
      </c>
      <c r="C52" s="36" t="s">
        <v>94</v>
      </c>
      <c r="D52" s="36">
        <v>75</v>
      </c>
      <c r="E52" s="32" t="s">
        <v>71</v>
      </c>
      <c r="F52" s="31">
        <v>1723</v>
      </c>
      <c r="G52" s="31">
        <f t="shared" ref="G52:G73" si="2">D52*F52</f>
        <v>129225</v>
      </c>
      <c r="H52" s="28"/>
    </row>
    <row r="53" spans="1:8" ht="12.75" customHeight="1" x14ac:dyDescent="0.25">
      <c r="A53" s="57"/>
      <c r="B53" s="35" t="s">
        <v>95</v>
      </c>
      <c r="C53" s="36" t="s">
        <v>94</v>
      </c>
      <c r="D53" s="36">
        <v>100</v>
      </c>
      <c r="E53" s="32" t="s">
        <v>96</v>
      </c>
      <c r="F53" s="31">
        <v>2306</v>
      </c>
      <c r="G53" s="31">
        <f t="shared" si="2"/>
        <v>230600</v>
      </c>
      <c r="H53" s="28"/>
    </row>
    <row r="54" spans="1:8" ht="12.75" customHeight="1" x14ac:dyDescent="0.25">
      <c r="A54" s="57"/>
      <c r="B54" s="35" t="s">
        <v>97</v>
      </c>
      <c r="C54" s="36" t="s">
        <v>94</v>
      </c>
      <c r="D54" s="36">
        <v>950</v>
      </c>
      <c r="E54" s="32" t="s">
        <v>98</v>
      </c>
      <c r="F54" s="31">
        <v>2597</v>
      </c>
      <c r="G54" s="31">
        <f t="shared" si="2"/>
        <v>2467150</v>
      </c>
      <c r="H54" s="28"/>
    </row>
    <row r="55" spans="1:8" ht="12.75" customHeight="1" x14ac:dyDescent="0.25">
      <c r="A55" s="57"/>
      <c r="B55" s="35" t="s">
        <v>99</v>
      </c>
      <c r="C55" s="36" t="s">
        <v>85</v>
      </c>
      <c r="D55" s="36">
        <v>5</v>
      </c>
      <c r="E55" s="32" t="s">
        <v>100</v>
      </c>
      <c r="F55" s="31">
        <v>10860</v>
      </c>
      <c r="G55" s="31">
        <f t="shared" si="2"/>
        <v>54300</v>
      </c>
      <c r="H55" s="28"/>
    </row>
    <row r="56" spans="1:8" ht="12.75" customHeight="1" x14ac:dyDescent="0.25">
      <c r="A56" s="57"/>
      <c r="B56" s="35" t="s">
        <v>101</v>
      </c>
      <c r="C56" s="36" t="s">
        <v>85</v>
      </c>
      <c r="D56" s="36">
        <v>5</v>
      </c>
      <c r="E56" s="32" t="s">
        <v>100</v>
      </c>
      <c r="F56" s="31">
        <v>9792</v>
      </c>
      <c r="G56" s="31">
        <f t="shared" si="2"/>
        <v>48960</v>
      </c>
      <c r="H56" s="28"/>
    </row>
    <row r="57" spans="1:8" ht="12.75" customHeight="1" x14ac:dyDescent="0.25">
      <c r="A57" s="57"/>
      <c r="B57" s="35" t="s">
        <v>102</v>
      </c>
      <c r="C57" s="32" t="s">
        <v>85</v>
      </c>
      <c r="D57" s="34">
        <v>5</v>
      </c>
      <c r="E57" s="32" t="s">
        <v>103</v>
      </c>
      <c r="F57" s="31">
        <v>24425</v>
      </c>
      <c r="G57" s="31">
        <f t="shared" si="2"/>
        <v>122125</v>
      </c>
      <c r="H57" s="28"/>
    </row>
    <row r="58" spans="1:8" ht="12.75" customHeight="1" x14ac:dyDescent="0.25">
      <c r="A58" s="57"/>
      <c r="B58" s="35" t="s">
        <v>104</v>
      </c>
      <c r="C58" s="32" t="s">
        <v>85</v>
      </c>
      <c r="D58" s="34">
        <v>4</v>
      </c>
      <c r="E58" s="32" t="s">
        <v>105</v>
      </c>
      <c r="F58" s="31">
        <v>5455</v>
      </c>
      <c r="G58" s="31">
        <f t="shared" si="2"/>
        <v>21820</v>
      </c>
      <c r="H58" s="28"/>
    </row>
    <row r="59" spans="1:8" ht="12.75" customHeight="1" x14ac:dyDescent="0.25">
      <c r="A59" s="57"/>
      <c r="B59" s="35" t="s">
        <v>106</v>
      </c>
      <c r="C59" s="36" t="s">
        <v>85</v>
      </c>
      <c r="D59" s="36">
        <v>50</v>
      </c>
      <c r="E59" s="32" t="s">
        <v>107</v>
      </c>
      <c r="F59" s="31">
        <v>2296</v>
      </c>
      <c r="G59" s="31">
        <f t="shared" si="2"/>
        <v>114800</v>
      </c>
      <c r="H59" s="28"/>
    </row>
    <row r="60" spans="1:8" ht="12.75" customHeight="1" x14ac:dyDescent="0.25">
      <c r="A60" s="57"/>
      <c r="B60" s="33" t="s">
        <v>84</v>
      </c>
      <c r="C60" s="32"/>
      <c r="D60" s="34"/>
      <c r="E60" s="32"/>
      <c r="F60" s="31"/>
      <c r="G60" s="31" t="s">
        <v>64</v>
      </c>
      <c r="H60" s="28"/>
    </row>
    <row r="61" spans="1:8" ht="12.75" customHeight="1" x14ac:dyDescent="0.25">
      <c r="A61" s="57"/>
      <c r="B61" s="35" t="s">
        <v>108</v>
      </c>
      <c r="C61" s="32" t="s">
        <v>85</v>
      </c>
      <c r="D61" s="34">
        <v>0.5</v>
      </c>
      <c r="E61" s="32" t="s">
        <v>109</v>
      </c>
      <c r="F61" s="31">
        <v>80596</v>
      </c>
      <c r="G61" s="31">
        <f t="shared" si="2"/>
        <v>40298</v>
      </c>
      <c r="H61" s="28"/>
    </row>
    <row r="62" spans="1:8" ht="12.75" customHeight="1" x14ac:dyDescent="0.25">
      <c r="A62" s="57"/>
      <c r="B62" s="35" t="s">
        <v>110</v>
      </c>
      <c r="C62" s="32" t="s">
        <v>94</v>
      </c>
      <c r="D62" s="34">
        <v>2.5</v>
      </c>
      <c r="E62" s="32" t="s">
        <v>111</v>
      </c>
      <c r="F62" s="31">
        <v>73661</v>
      </c>
      <c r="G62" s="31">
        <f t="shared" si="2"/>
        <v>184152.5</v>
      </c>
      <c r="H62" s="28"/>
    </row>
    <row r="63" spans="1:8" ht="12.75" customHeight="1" x14ac:dyDescent="0.25">
      <c r="A63" s="57"/>
      <c r="B63" s="35" t="s">
        <v>112</v>
      </c>
      <c r="C63" s="32" t="s">
        <v>94</v>
      </c>
      <c r="D63" s="34">
        <v>3</v>
      </c>
      <c r="E63" s="32" t="s">
        <v>96</v>
      </c>
      <c r="F63" s="31">
        <v>43830</v>
      </c>
      <c r="G63" s="31">
        <f t="shared" si="2"/>
        <v>131490</v>
      </c>
      <c r="H63" s="28"/>
    </row>
    <row r="64" spans="1:8" ht="12.75" customHeight="1" x14ac:dyDescent="0.25">
      <c r="A64" s="57"/>
      <c r="B64" s="35" t="s">
        <v>113</v>
      </c>
      <c r="C64" s="32" t="s">
        <v>94</v>
      </c>
      <c r="D64" s="34">
        <v>1</v>
      </c>
      <c r="E64" s="32" t="s">
        <v>114</v>
      </c>
      <c r="F64" s="31">
        <v>138480</v>
      </c>
      <c r="G64" s="31">
        <f t="shared" si="2"/>
        <v>138480</v>
      </c>
      <c r="H64" s="28"/>
    </row>
    <row r="65" spans="1:8" ht="12.75" customHeight="1" x14ac:dyDescent="0.25">
      <c r="A65" s="57"/>
      <c r="B65" s="35" t="s">
        <v>115</v>
      </c>
      <c r="C65" s="32" t="s">
        <v>94</v>
      </c>
      <c r="D65" s="34">
        <v>14</v>
      </c>
      <c r="E65" s="32" t="s">
        <v>116</v>
      </c>
      <c r="F65" s="31">
        <v>2447</v>
      </c>
      <c r="G65" s="31">
        <f t="shared" si="2"/>
        <v>34258</v>
      </c>
      <c r="H65" s="28"/>
    </row>
    <row r="66" spans="1:8" ht="12.75" customHeight="1" x14ac:dyDescent="0.25">
      <c r="A66" s="57"/>
      <c r="B66" s="33" t="s">
        <v>117</v>
      </c>
      <c r="C66" s="32"/>
      <c r="D66" s="34"/>
      <c r="E66" s="32"/>
      <c r="F66" s="31"/>
      <c r="G66" s="31" t="s">
        <v>64</v>
      </c>
      <c r="H66" s="28"/>
    </row>
    <row r="67" spans="1:8" ht="12.75" customHeight="1" x14ac:dyDescent="0.25">
      <c r="A67" s="57"/>
      <c r="B67" s="35" t="s">
        <v>118</v>
      </c>
      <c r="C67" s="32" t="s">
        <v>85</v>
      </c>
      <c r="D67" s="34">
        <v>3</v>
      </c>
      <c r="E67" s="32" t="s">
        <v>119</v>
      </c>
      <c r="F67" s="41">
        <v>16282</v>
      </c>
      <c r="G67" s="31">
        <f t="shared" si="2"/>
        <v>48846</v>
      </c>
      <c r="H67" s="28"/>
    </row>
    <row r="68" spans="1:8" ht="12.75" customHeight="1" x14ac:dyDescent="0.25">
      <c r="A68" s="57"/>
      <c r="B68" s="33" t="s">
        <v>66</v>
      </c>
      <c r="C68" s="32"/>
      <c r="D68" s="34"/>
      <c r="E68" s="32"/>
      <c r="F68" s="31"/>
      <c r="G68" s="31" t="s">
        <v>64</v>
      </c>
      <c r="H68" s="28"/>
    </row>
    <row r="69" spans="1:8" ht="12.75" customHeight="1" x14ac:dyDescent="0.25">
      <c r="A69" s="57"/>
      <c r="B69" s="35" t="s">
        <v>120</v>
      </c>
      <c r="C69" s="32" t="s">
        <v>94</v>
      </c>
      <c r="D69" s="34">
        <v>0.2</v>
      </c>
      <c r="E69" s="32" t="s">
        <v>121</v>
      </c>
      <c r="F69" s="31">
        <v>92808</v>
      </c>
      <c r="G69" s="31">
        <f t="shared" si="2"/>
        <v>18561.600000000002</v>
      </c>
      <c r="H69" s="28"/>
    </row>
    <row r="70" spans="1:8" ht="12.75" customHeight="1" x14ac:dyDescent="0.25">
      <c r="A70" s="57"/>
      <c r="B70" s="35" t="s">
        <v>122</v>
      </c>
      <c r="C70" s="32" t="s">
        <v>85</v>
      </c>
      <c r="D70" s="34">
        <v>0.2</v>
      </c>
      <c r="E70" s="32" t="s">
        <v>123</v>
      </c>
      <c r="F70" s="31">
        <v>174706</v>
      </c>
      <c r="G70" s="31">
        <f t="shared" si="2"/>
        <v>34941.200000000004</v>
      </c>
      <c r="H70" s="28"/>
    </row>
    <row r="71" spans="1:8" ht="12.75" customHeight="1" x14ac:dyDescent="0.25">
      <c r="A71" s="57"/>
      <c r="B71" s="33" t="s">
        <v>124</v>
      </c>
      <c r="C71" s="32"/>
      <c r="D71" s="34"/>
      <c r="E71" s="32"/>
      <c r="F71" s="31" t="s">
        <v>64</v>
      </c>
      <c r="G71" s="31" t="s">
        <v>64</v>
      </c>
      <c r="H71" s="28"/>
    </row>
    <row r="72" spans="1:8" ht="12.75" customHeight="1" x14ac:dyDescent="0.25">
      <c r="A72" s="57"/>
      <c r="B72" s="35" t="s">
        <v>125</v>
      </c>
      <c r="C72" s="32" t="s">
        <v>85</v>
      </c>
      <c r="D72" s="34">
        <v>0.5</v>
      </c>
      <c r="E72" s="32" t="s">
        <v>126</v>
      </c>
      <c r="F72" s="31">
        <v>140034</v>
      </c>
      <c r="G72" s="31">
        <f t="shared" si="2"/>
        <v>70017</v>
      </c>
      <c r="H72" s="28"/>
    </row>
    <row r="73" spans="1:8" ht="12.75" customHeight="1" x14ac:dyDescent="0.25">
      <c r="A73" s="57"/>
      <c r="B73" s="35" t="s">
        <v>127</v>
      </c>
      <c r="C73" s="32" t="s">
        <v>85</v>
      </c>
      <c r="D73" s="34">
        <v>2</v>
      </c>
      <c r="E73" s="32" t="s">
        <v>128</v>
      </c>
      <c r="F73" s="31">
        <v>25400</v>
      </c>
      <c r="G73" s="31">
        <f t="shared" si="2"/>
        <v>50800</v>
      </c>
      <c r="H73" s="28"/>
    </row>
    <row r="74" spans="1:8" ht="13.5" customHeight="1" x14ac:dyDescent="0.25">
      <c r="A74" s="68"/>
      <c r="B74" s="48" t="s">
        <v>31</v>
      </c>
      <c r="C74" s="49"/>
      <c r="D74" s="49"/>
      <c r="E74" s="49"/>
      <c r="F74" s="49"/>
      <c r="G74" s="50">
        <f>G50+G52+G53+G54+G55+G56+G57+G58+G59+G61+G62+G63+G64+G65+G67+G69+G70+G72+G73</f>
        <v>7900824.2999999998</v>
      </c>
    </row>
    <row r="75" spans="1:8" ht="12" customHeight="1" x14ac:dyDescent="0.25">
      <c r="A75" s="52"/>
      <c r="B75" s="84"/>
      <c r="C75" s="85"/>
      <c r="D75" s="85"/>
      <c r="E75" s="90"/>
      <c r="F75" s="86"/>
      <c r="G75" s="86"/>
    </row>
    <row r="76" spans="1:8" ht="12" customHeight="1" x14ac:dyDescent="0.25">
      <c r="A76" s="68"/>
      <c r="B76" s="74" t="s">
        <v>32</v>
      </c>
      <c r="C76" s="75"/>
      <c r="D76" s="76"/>
      <c r="E76" s="76"/>
      <c r="F76" s="77"/>
      <c r="G76" s="77"/>
    </row>
    <row r="77" spans="1:8" ht="24" customHeight="1" x14ac:dyDescent="0.25">
      <c r="A77" s="68"/>
      <c r="B77" s="87" t="s">
        <v>33</v>
      </c>
      <c r="C77" s="88" t="s">
        <v>29</v>
      </c>
      <c r="D77" s="88" t="s">
        <v>30</v>
      </c>
      <c r="E77" s="87" t="s">
        <v>17</v>
      </c>
      <c r="F77" s="88" t="s">
        <v>18</v>
      </c>
      <c r="G77" s="87" t="s">
        <v>19</v>
      </c>
    </row>
    <row r="78" spans="1:8" ht="15" customHeight="1" x14ac:dyDescent="0.25">
      <c r="A78" s="64"/>
      <c r="B78" s="42" t="s">
        <v>129</v>
      </c>
      <c r="C78" s="43"/>
      <c r="D78" s="44"/>
      <c r="E78" s="43"/>
      <c r="F78" s="44"/>
      <c r="G78" s="44"/>
    </row>
    <row r="79" spans="1:8" ht="12" customHeight="1" x14ac:dyDescent="0.25">
      <c r="A79" s="57"/>
      <c r="B79" s="37" t="s">
        <v>130</v>
      </c>
      <c r="C79" s="38" t="s">
        <v>131</v>
      </c>
      <c r="D79" s="39">
        <v>300</v>
      </c>
      <c r="E79" s="40" t="s">
        <v>71</v>
      </c>
      <c r="F79" s="39">
        <v>181.98272</v>
      </c>
      <c r="G79" s="39">
        <f>D79*F79</f>
        <v>54594.815999999999</v>
      </c>
    </row>
    <row r="80" spans="1:8" ht="12" customHeight="1" x14ac:dyDescent="0.25">
      <c r="A80" s="57"/>
      <c r="B80" s="37" t="s">
        <v>132</v>
      </c>
      <c r="C80" s="38" t="s">
        <v>133</v>
      </c>
      <c r="D80" s="39">
        <v>160</v>
      </c>
      <c r="E80" s="40" t="s">
        <v>71</v>
      </c>
      <c r="F80" s="39">
        <v>307.09583999999995</v>
      </c>
      <c r="G80" s="39">
        <f t="shared" ref="G80:G90" si="3">D80*F80</f>
        <v>49135.334399999992</v>
      </c>
    </row>
    <row r="81" spans="1:7" ht="12" customHeight="1" x14ac:dyDescent="0.25">
      <c r="A81" s="57"/>
      <c r="B81" s="37" t="s">
        <v>134</v>
      </c>
      <c r="C81" s="38" t="s">
        <v>131</v>
      </c>
      <c r="D81" s="39">
        <v>10000</v>
      </c>
      <c r="E81" s="40" t="s">
        <v>71</v>
      </c>
      <c r="F81" s="39">
        <v>68.243520000000004</v>
      </c>
      <c r="G81" s="39">
        <f t="shared" si="3"/>
        <v>682435.20000000007</v>
      </c>
    </row>
    <row r="82" spans="1:7" ht="12" customHeight="1" x14ac:dyDescent="0.25">
      <c r="A82" s="57"/>
      <c r="B82" s="37" t="s">
        <v>135</v>
      </c>
      <c r="C82" s="38" t="s">
        <v>133</v>
      </c>
      <c r="D82" s="39">
        <v>160</v>
      </c>
      <c r="E82" s="40" t="s">
        <v>71</v>
      </c>
      <c r="F82" s="39">
        <v>4435.8288000000002</v>
      </c>
      <c r="G82" s="39">
        <f t="shared" si="3"/>
        <v>709732.60800000001</v>
      </c>
    </row>
    <row r="83" spans="1:7" ht="12" customHeight="1" x14ac:dyDescent="0.25">
      <c r="A83" s="57"/>
      <c r="B83" s="37" t="s">
        <v>136</v>
      </c>
      <c r="C83" s="38" t="s">
        <v>133</v>
      </c>
      <c r="D83" s="39">
        <v>1</v>
      </c>
      <c r="E83" s="40" t="s">
        <v>71</v>
      </c>
      <c r="F83" s="39">
        <v>540261.20000000007</v>
      </c>
      <c r="G83" s="39">
        <f t="shared" si="3"/>
        <v>540261.20000000007</v>
      </c>
    </row>
    <row r="84" spans="1:7" ht="12" customHeight="1" x14ac:dyDescent="0.25">
      <c r="A84" s="57"/>
      <c r="B84" s="37" t="s">
        <v>137</v>
      </c>
      <c r="C84" s="38" t="s">
        <v>133</v>
      </c>
      <c r="D84" s="39">
        <v>1</v>
      </c>
      <c r="E84" s="40" t="s">
        <v>71</v>
      </c>
      <c r="F84" s="39">
        <v>301408.88</v>
      </c>
      <c r="G84" s="39">
        <f t="shared" si="3"/>
        <v>301408.88</v>
      </c>
    </row>
    <row r="85" spans="1:7" ht="12" customHeight="1" x14ac:dyDescent="0.25">
      <c r="A85" s="57"/>
      <c r="B85" s="37" t="s">
        <v>138</v>
      </c>
      <c r="C85" s="38" t="s">
        <v>133</v>
      </c>
      <c r="D85" s="39">
        <v>1</v>
      </c>
      <c r="E85" s="40" t="s">
        <v>71</v>
      </c>
      <c r="F85" s="39">
        <v>175158.36799999999</v>
      </c>
      <c r="G85" s="39">
        <f t="shared" si="3"/>
        <v>175158.36799999999</v>
      </c>
    </row>
    <row r="86" spans="1:7" ht="12" customHeight="1" x14ac:dyDescent="0.25">
      <c r="A86" s="57"/>
      <c r="B86" s="37" t="s">
        <v>139</v>
      </c>
      <c r="C86" s="38" t="s">
        <v>133</v>
      </c>
      <c r="D86" s="39">
        <v>1</v>
      </c>
      <c r="E86" s="40" t="s">
        <v>71</v>
      </c>
      <c r="F86" s="39">
        <v>922424.91199999989</v>
      </c>
      <c r="G86" s="39">
        <f t="shared" si="3"/>
        <v>922424.91199999989</v>
      </c>
    </row>
    <row r="87" spans="1:7" ht="12" customHeight="1" x14ac:dyDescent="0.25">
      <c r="A87" s="57"/>
      <c r="B87" s="37" t="s">
        <v>140</v>
      </c>
      <c r="C87" s="38" t="s">
        <v>133</v>
      </c>
      <c r="D87" s="39">
        <v>1</v>
      </c>
      <c r="E87" s="40" t="s">
        <v>141</v>
      </c>
      <c r="F87" s="39">
        <v>4208.3504000000003</v>
      </c>
      <c r="G87" s="39">
        <f t="shared" si="3"/>
        <v>4208.3504000000003</v>
      </c>
    </row>
    <row r="88" spans="1:7" ht="12" customHeight="1" x14ac:dyDescent="0.25">
      <c r="A88" s="57"/>
      <c r="B88" s="37" t="s">
        <v>142</v>
      </c>
      <c r="C88" s="38" t="s">
        <v>131</v>
      </c>
      <c r="D88" s="39">
        <v>8000</v>
      </c>
      <c r="E88" s="40" t="s">
        <v>82</v>
      </c>
      <c r="F88" s="39">
        <v>170.6088</v>
      </c>
      <c r="G88" s="39">
        <f t="shared" si="3"/>
        <v>1364870.4</v>
      </c>
    </row>
    <row r="89" spans="1:7" ht="12" customHeight="1" x14ac:dyDescent="0.25">
      <c r="A89" s="57"/>
      <c r="B89" s="37" t="s">
        <v>143</v>
      </c>
      <c r="C89" s="38" t="s">
        <v>144</v>
      </c>
      <c r="D89" s="39">
        <v>6000</v>
      </c>
      <c r="E89" s="40" t="s">
        <v>145</v>
      </c>
      <c r="F89" s="39">
        <v>159.23488</v>
      </c>
      <c r="G89" s="39">
        <f t="shared" si="3"/>
        <v>955409.28</v>
      </c>
    </row>
    <row r="90" spans="1:7" ht="12" customHeight="1" x14ac:dyDescent="0.25">
      <c r="A90" s="57"/>
      <c r="B90" s="37" t="s">
        <v>146</v>
      </c>
      <c r="C90" s="38" t="s">
        <v>133</v>
      </c>
      <c r="D90" s="39">
        <v>400</v>
      </c>
      <c r="E90" s="40" t="s">
        <v>147</v>
      </c>
      <c r="F90" s="39">
        <v>1933.5663999999999</v>
      </c>
      <c r="G90" s="39">
        <f t="shared" si="3"/>
        <v>773426.55999999994</v>
      </c>
    </row>
    <row r="91" spans="1:7" ht="13.5" customHeight="1" x14ac:dyDescent="0.25">
      <c r="A91" s="68"/>
      <c r="B91" s="48" t="s">
        <v>34</v>
      </c>
      <c r="C91" s="49"/>
      <c r="D91" s="49"/>
      <c r="E91" s="49"/>
      <c r="F91" s="51"/>
      <c r="G91" s="50">
        <f>G79+G80+G81+G82+G83+G84+G85+G86+G87+G88+G89+G90</f>
        <v>6533065.9087999994</v>
      </c>
    </row>
    <row r="92" spans="1:7" ht="12" customHeight="1" x14ac:dyDescent="0.25">
      <c r="A92" s="52"/>
      <c r="B92" s="91"/>
      <c r="C92" s="91"/>
      <c r="D92" s="91"/>
      <c r="E92" s="91"/>
      <c r="F92" s="92"/>
      <c r="G92" s="92"/>
    </row>
    <row r="93" spans="1:7" ht="12" customHeight="1" x14ac:dyDescent="0.25">
      <c r="A93" s="57"/>
      <c r="B93" s="93" t="s">
        <v>35</v>
      </c>
      <c r="C93" s="94"/>
      <c r="D93" s="94"/>
      <c r="E93" s="94"/>
      <c r="F93" s="94"/>
      <c r="G93" s="95">
        <f>G29+G34+G46+G74+G91</f>
        <v>26138663.088799998</v>
      </c>
    </row>
    <row r="94" spans="1:7" ht="12" customHeight="1" x14ac:dyDescent="0.25">
      <c r="A94" s="57"/>
      <c r="B94" s="96" t="s">
        <v>36</v>
      </c>
      <c r="C94" s="97"/>
      <c r="D94" s="97"/>
      <c r="E94" s="97"/>
      <c r="F94" s="97"/>
      <c r="G94" s="98">
        <f>G93*0.05</f>
        <v>1306933.15444</v>
      </c>
    </row>
    <row r="95" spans="1:7" ht="12" customHeight="1" x14ac:dyDescent="0.25">
      <c r="A95" s="57"/>
      <c r="B95" s="99" t="s">
        <v>37</v>
      </c>
      <c r="C95" s="100"/>
      <c r="D95" s="100"/>
      <c r="E95" s="100"/>
      <c r="F95" s="100"/>
      <c r="G95" s="101">
        <f>G94+G93</f>
        <v>27445596.243239999</v>
      </c>
    </row>
    <row r="96" spans="1:7" ht="12" customHeight="1" x14ac:dyDescent="0.25">
      <c r="A96" s="57"/>
      <c r="B96" s="96" t="s">
        <v>38</v>
      </c>
      <c r="C96" s="97"/>
      <c r="D96" s="97"/>
      <c r="E96" s="97"/>
      <c r="F96" s="97"/>
      <c r="G96" s="98">
        <f>G12</f>
        <v>45472000</v>
      </c>
    </row>
    <row r="97" spans="1:7" ht="12" customHeight="1" x14ac:dyDescent="0.25">
      <c r="A97" s="57"/>
      <c r="B97" s="102" t="s">
        <v>39</v>
      </c>
      <c r="C97" s="103"/>
      <c r="D97" s="103"/>
      <c r="E97" s="103"/>
      <c r="F97" s="103"/>
      <c r="G97" s="104">
        <f>G96-G95</f>
        <v>18026403.756760001</v>
      </c>
    </row>
    <row r="98" spans="1:7" ht="12" customHeight="1" x14ac:dyDescent="0.25">
      <c r="A98" s="57"/>
      <c r="B98" s="105" t="s">
        <v>165</v>
      </c>
      <c r="C98" s="106"/>
      <c r="D98" s="106"/>
      <c r="E98" s="106"/>
      <c r="F98" s="106"/>
      <c r="G98" s="107"/>
    </row>
    <row r="99" spans="1:7" ht="12.75" customHeight="1" thickBot="1" x14ac:dyDescent="0.3">
      <c r="A99" s="57"/>
      <c r="B99" s="108"/>
      <c r="C99" s="106"/>
      <c r="D99" s="106"/>
      <c r="E99" s="106"/>
      <c r="F99" s="106"/>
      <c r="G99" s="107"/>
    </row>
    <row r="100" spans="1:7" ht="12" customHeight="1" x14ac:dyDescent="0.25">
      <c r="A100" s="57"/>
      <c r="B100" s="109" t="s">
        <v>166</v>
      </c>
      <c r="C100" s="110"/>
      <c r="D100" s="110"/>
      <c r="E100" s="110"/>
      <c r="F100" s="111"/>
      <c r="G100" s="107"/>
    </row>
    <row r="101" spans="1:7" ht="12" customHeight="1" x14ac:dyDescent="0.25">
      <c r="A101" s="57"/>
      <c r="B101" s="112" t="s">
        <v>40</v>
      </c>
      <c r="C101" s="113"/>
      <c r="D101" s="113"/>
      <c r="E101" s="113"/>
      <c r="F101" s="114"/>
      <c r="G101" s="107"/>
    </row>
    <row r="102" spans="1:7" ht="12" customHeight="1" x14ac:dyDescent="0.25">
      <c r="A102" s="57"/>
      <c r="B102" s="112" t="s">
        <v>41</v>
      </c>
      <c r="C102" s="113"/>
      <c r="D102" s="113"/>
      <c r="E102" s="113"/>
      <c r="F102" s="114"/>
      <c r="G102" s="107"/>
    </row>
    <row r="103" spans="1:7" ht="12" customHeight="1" x14ac:dyDescent="0.25">
      <c r="A103" s="57"/>
      <c r="B103" s="112" t="s">
        <v>42</v>
      </c>
      <c r="C103" s="113"/>
      <c r="D103" s="113"/>
      <c r="E103" s="113"/>
      <c r="F103" s="114"/>
      <c r="G103" s="107"/>
    </row>
    <row r="104" spans="1:7" ht="12" customHeight="1" x14ac:dyDescent="0.25">
      <c r="A104" s="57"/>
      <c r="B104" s="112" t="s">
        <v>43</v>
      </c>
      <c r="C104" s="113"/>
      <c r="D104" s="113"/>
      <c r="E104" s="113"/>
      <c r="F104" s="114"/>
      <c r="G104" s="107"/>
    </row>
    <row r="105" spans="1:7" ht="12" customHeight="1" x14ac:dyDescent="0.25">
      <c r="A105" s="57"/>
      <c r="B105" s="112" t="s">
        <v>44</v>
      </c>
      <c r="C105" s="113"/>
      <c r="D105" s="113"/>
      <c r="E105" s="113"/>
      <c r="F105" s="114"/>
      <c r="G105" s="107"/>
    </row>
    <row r="106" spans="1:7" ht="12.75" customHeight="1" thickBot="1" x14ac:dyDescent="0.3">
      <c r="A106" s="57"/>
      <c r="B106" s="115" t="s">
        <v>45</v>
      </c>
      <c r="C106" s="116"/>
      <c r="D106" s="116"/>
      <c r="E106" s="116"/>
      <c r="F106" s="117"/>
      <c r="G106" s="107"/>
    </row>
    <row r="107" spans="1:7" ht="12.75" customHeight="1" x14ac:dyDescent="0.25">
      <c r="A107" s="57"/>
      <c r="B107" s="108"/>
      <c r="C107" s="113"/>
      <c r="D107" s="113"/>
      <c r="E107" s="113"/>
      <c r="F107" s="113"/>
      <c r="G107" s="107"/>
    </row>
    <row r="108" spans="1:7" ht="15" customHeight="1" thickBot="1" x14ac:dyDescent="0.3">
      <c r="A108" s="57"/>
      <c r="B108" s="149" t="s">
        <v>46</v>
      </c>
      <c r="C108" s="150"/>
      <c r="D108" s="118"/>
      <c r="E108" s="119"/>
      <c r="F108" s="119"/>
      <c r="G108" s="107"/>
    </row>
    <row r="109" spans="1:7" ht="12" customHeight="1" x14ac:dyDescent="0.25">
      <c r="A109" s="57"/>
      <c r="B109" s="120" t="s">
        <v>33</v>
      </c>
      <c r="C109" s="121" t="s">
        <v>47</v>
      </c>
      <c r="D109" s="122" t="s">
        <v>48</v>
      </c>
      <c r="E109" s="119"/>
      <c r="F109" s="119"/>
      <c r="G109" s="107"/>
    </row>
    <row r="110" spans="1:7" ht="12" customHeight="1" x14ac:dyDescent="0.25">
      <c r="A110" s="57"/>
      <c r="B110" s="123" t="s">
        <v>49</v>
      </c>
      <c r="C110" s="124">
        <f>G29</f>
        <v>10620000</v>
      </c>
      <c r="D110" s="125">
        <f>(C110/C116)</f>
        <v>0.38694732320183295</v>
      </c>
      <c r="E110" s="119"/>
      <c r="F110" s="119"/>
      <c r="G110" s="107"/>
    </row>
    <row r="111" spans="1:7" ht="12" customHeight="1" x14ac:dyDescent="0.25">
      <c r="A111" s="57"/>
      <c r="B111" s="123" t="s">
        <v>50</v>
      </c>
      <c r="C111" s="126">
        <v>0</v>
      </c>
      <c r="D111" s="125">
        <v>0</v>
      </c>
      <c r="E111" s="119"/>
      <c r="F111" s="119"/>
      <c r="G111" s="107"/>
    </row>
    <row r="112" spans="1:7" ht="12" customHeight="1" x14ac:dyDescent="0.25">
      <c r="A112" s="57"/>
      <c r="B112" s="123" t="s">
        <v>51</v>
      </c>
      <c r="C112" s="124">
        <f>G46</f>
        <v>1084772.8800000001</v>
      </c>
      <c r="D112" s="125">
        <f>(C112/C116)</f>
        <v>3.9524478549712166E-2</v>
      </c>
      <c r="E112" s="119"/>
      <c r="F112" s="119"/>
      <c r="G112" s="107"/>
    </row>
    <row r="113" spans="1:7" ht="12" customHeight="1" x14ac:dyDescent="0.25">
      <c r="A113" s="57"/>
      <c r="B113" s="123" t="s">
        <v>28</v>
      </c>
      <c r="C113" s="124">
        <f>G74</f>
        <v>7900824.2999999998</v>
      </c>
      <c r="D113" s="125">
        <f>(C113/C116)</f>
        <v>0.28787220470555513</v>
      </c>
      <c r="E113" s="119"/>
      <c r="F113" s="119"/>
      <c r="G113" s="107"/>
    </row>
    <row r="114" spans="1:7" ht="12" customHeight="1" x14ac:dyDescent="0.25">
      <c r="A114" s="57"/>
      <c r="B114" s="123" t="s">
        <v>52</v>
      </c>
      <c r="C114" s="127">
        <f>G91</f>
        <v>6533065.9087999994</v>
      </c>
      <c r="D114" s="125">
        <f>(C114/C116)</f>
        <v>0.23803694592385216</v>
      </c>
      <c r="E114" s="128"/>
      <c r="F114" s="128"/>
      <c r="G114" s="107"/>
    </row>
    <row r="115" spans="1:7" ht="12" customHeight="1" x14ac:dyDescent="0.25">
      <c r="A115" s="57"/>
      <c r="B115" s="123" t="s">
        <v>53</v>
      </c>
      <c r="C115" s="127">
        <f>G94</f>
        <v>1306933.15444</v>
      </c>
      <c r="D115" s="125">
        <f>(C115/C116)</f>
        <v>4.7619047619047616E-2</v>
      </c>
      <c r="E115" s="128"/>
      <c r="F115" s="128"/>
      <c r="G115" s="107"/>
    </row>
    <row r="116" spans="1:7" ht="12.75" customHeight="1" thickBot="1" x14ac:dyDescent="0.3">
      <c r="A116" s="57"/>
      <c r="B116" s="129" t="s">
        <v>54</v>
      </c>
      <c r="C116" s="130">
        <f>SUM(C110:C115)</f>
        <v>27445596.243239999</v>
      </c>
      <c r="D116" s="131">
        <f>SUM(D110:D115)</f>
        <v>1</v>
      </c>
      <c r="E116" s="128"/>
      <c r="F116" s="128"/>
      <c r="G116" s="107"/>
    </row>
    <row r="117" spans="1:7" ht="12" customHeight="1" x14ac:dyDescent="0.25">
      <c r="A117" s="57"/>
      <c r="B117" s="108"/>
      <c r="C117" s="106"/>
      <c r="D117" s="106"/>
      <c r="E117" s="106"/>
      <c r="F117" s="106"/>
      <c r="G117" s="107"/>
    </row>
    <row r="118" spans="1:7" ht="12.75" customHeight="1" thickBot="1" x14ac:dyDescent="0.3">
      <c r="A118" s="57"/>
      <c r="B118" s="132"/>
      <c r="C118" s="106"/>
      <c r="D118" s="106"/>
      <c r="E118" s="106"/>
      <c r="F118" s="106"/>
      <c r="G118" s="107"/>
    </row>
    <row r="119" spans="1:7" ht="12" customHeight="1" thickBot="1" x14ac:dyDescent="0.3">
      <c r="A119" s="57"/>
      <c r="B119" s="146" t="s">
        <v>86</v>
      </c>
      <c r="C119" s="147"/>
      <c r="D119" s="147"/>
      <c r="E119" s="148"/>
      <c r="F119" s="128"/>
      <c r="G119" s="107"/>
    </row>
    <row r="120" spans="1:7" ht="12" customHeight="1" x14ac:dyDescent="0.25">
      <c r="A120" s="57"/>
      <c r="B120" s="133" t="s">
        <v>87</v>
      </c>
      <c r="C120" s="134">
        <v>20000</v>
      </c>
      <c r="D120" s="134">
        <f>G9</f>
        <v>49000</v>
      </c>
      <c r="E120" s="134">
        <v>28000</v>
      </c>
      <c r="F120" s="135"/>
      <c r="G120" s="136"/>
    </row>
    <row r="121" spans="1:7" ht="12.75" customHeight="1" thickBot="1" x14ac:dyDescent="0.3">
      <c r="A121" s="57"/>
      <c r="B121" s="129" t="s">
        <v>88</v>
      </c>
      <c r="C121" s="130">
        <f>(G95/C120)</f>
        <v>1372.2798121619999</v>
      </c>
      <c r="D121" s="130">
        <f>(G95/D120)</f>
        <v>560.11420904571423</v>
      </c>
      <c r="E121" s="137">
        <f>(G95/E120)</f>
        <v>980.19986582999991</v>
      </c>
      <c r="F121" s="135"/>
      <c r="G121" s="136"/>
    </row>
    <row r="122" spans="1:7" ht="15.6" customHeight="1" x14ac:dyDescent="0.25">
      <c r="A122" s="57"/>
      <c r="B122" s="105" t="s">
        <v>55</v>
      </c>
      <c r="C122" s="113"/>
      <c r="D122" s="113"/>
      <c r="E122" s="113"/>
      <c r="F122" s="113"/>
      <c r="G122" s="113"/>
    </row>
  </sheetData>
  <mergeCells count="9">
    <mergeCell ref="E9:F9"/>
    <mergeCell ref="E14:F14"/>
    <mergeCell ref="E15:F15"/>
    <mergeCell ref="B17:G17"/>
    <mergeCell ref="B119:E119"/>
    <mergeCell ref="B108:C10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2023-03-27T13:04:26Z</dcterms:modified>
</cp:coreProperties>
</file>