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xWindow="0" yWindow="0" windowWidth="28800" windowHeight="12300"/>
  </bookViews>
  <sheets>
    <sheet name="Frutil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<sst xmlns="http://schemas.openxmlformats.org/spreadsheetml/2006/main" count="157" uniqueCount="115">
  <si>
    <t>RUBRO O CULTIVO</t>
  </si>
  <si>
    <t>FRUTILLA AÑO 1 - 2</t>
  </si>
  <si>
    <t>RENDIMIENTO (KG/Há.)</t>
  </si>
  <si>
    <t>VARIEDAD</t>
  </si>
  <si>
    <t>CAMAROSA</t>
  </si>
  <si>
    <t>FECHA ESTIMADA  PRECIO VENTA</t>
  </si>
  <si>
    <t>OCT-ABRIL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</si>
  <si>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</si>
  <si>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</si>
  <si>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</si>
  <si>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</si>
  <si>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</si>
  <si>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</si>
  <si>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</si>
  <si>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</si>
  <si>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 FRESCO Y AGROIN.</t>
  </si>
  <si>
    <t>COMUNA/LOCALIDAD</t>
  </si>
  <si>
    <t>FECHA DE COSECHA</t>
  </si>
  <si>
    <t>FECHA PRECIO INSUMOS</t>
  </si>
  <si>
    <t>CONTINGENCIA</t>
  </si>
  <si>
    <t>SEQUIA - 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</si>
  <si>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</si>
  <si>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</si>
  <si>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</si>
  <si>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</si>
  <si>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</si>
  <si>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</si>
  <si>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</si>
  <si>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</si>
  <si>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PODA</t>
  </si>
  <si>
    <t>JH</t>
  </si>
  <si>
    <t>JULIO</t>
  </si>
  <si>
    <t>CONTROL DE MALEZAS</t>
  </si>
  <si>
    <t>AGOSTO</t>
  </si>
  <si>
    <t>RIEGOS</t>
  </si>
  <si>
    <t>SEPT-FEBRERO</t>
  </si>
  <si>
    <t>APLICACIONES FERTILIZ. (2)</t>
  </si>
  <si>
    <t>MAYO-AGOSTO</t>
  </si>
  <si>
    <t>APLICACIÓN PESTICIDAS</t>
  </si>
  <si>
    <t>APLICACIÓN FITOSANITAR.</t>
  </si>
  <si>
    <t>NOVIEMBRE-ENERO</t>
  </si>
  <si>
    <t>COSECHA Y EMBALAJE</t>
  </si>
  <si>
    <t>DICIEMBRE-ENERO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</si>
  <si>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</si>
  <si>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</si>
  <si>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</si>
  <si>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</si>
  <si>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</si>
  <si>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</si>
  <si>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ACARREO INSUMOS</t>
  </si>
  <si>
    <t>AGOSTO-MARZO</t>
  </si>
  <si>
    <t>Subtotal Costo Maquinaria</t>
  </si>
  <si>
    <t>INSUMOS</t>
  </si>
  <si>
    <t>Insumos</t>
  </si>
  <si>
    <t>Unidad (Kg/l/u)</t>
  </si>
  <si>
    <t>Cantidad (Kg/l/u)/HA.</t>
  </si>
  <si>
    <t>FERTILIZANTES</t>
  </si>
  <si>
    <t>FOSFATO MONOAMONICO</t>
  </si>
  <si>
    <t>KG</t>
  </si>
  <si>
    <t>SEPT-MARZO</t>
  </si>
  <si>
    <t>NITRATO CALCIO</t>
  </si>
  <si>
    <t>ULTRASOL P/PRODUCCION</t>
  </si>
  <si>
    <t>NITRATO MAGNESICO</t>
  </si>
  <si>
    <t>OCTUBRE-NOV.</t>
  </si>
  <si>
    <t>FUNGUICIDS</t>
  </si>
  <si>
    <t>LIT</t>
  </si>
  <si>
    <t>DIC--FEBRERO</t>
  </si>
  <si>
    <t>INSECTICIDAS</t>
  </si>
  <si>
    <t>AGOSTO-OCTUBRE</t>
  </si>
  <si>
    <t>HERBICIDAS</t>
  </si>
  <si>
    <t>Subtotal Insumos</t>
  </si>
  <si>
    <t>OTROS</t>
  </si>
  <si>
    <t>Item</t>
  </si>
  <si>
    <t>Cantidad (Kg/l/u)</t>
  </si>
  <si>
    <t>ANALISIS QUIMICO  DE SUELOS</t>
  </si>
  <si>
    <t xml:space="preserve">ANALISIS </t>
  </si>
  <si>
    <t>FEBRERO-MARZO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</si>
  <si>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</si>
  <si>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</si>
  <si>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</si>
  <si>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</si>
  <si>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</si>
  <si>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</si>
  <si>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</si>
  <si>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</si>
  <si>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</si>
  <si>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</si>
  <si>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</si>
  <si>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</si>
  <si>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</si>
  <si>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</si>
  <si>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</si>
  <si>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</si>
  <si>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</si>
  <si>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</si>
  <si>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</si>
  <si>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</si>
  <si>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</si>
  <si>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</si>
  <si>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</si>
  <si>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</si>
  <si>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</si>
  <si>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</si>
  <si>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</si>
  <si>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</si>
  <si>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</si>
  <si>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</si>
  <si>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>ALIETE  O SIMILAR</t>
  </si>
  <si>
    <t>AZUFRE MOJ. O SIMILAR</t>
  </si>
  <si>
    <t>ROVRAL O SIMILAR</t>
  </si>
  <si>
    <t>POLYBEN O SIMILAR</t>
  </si>
  <si>
    <t>VERTIMEC O SIMILAR</t>
  </si>
  <si>
    <t>ROUNDUP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</si>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</sst>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0" fontId="6" fillId="0" borderId="0" xfId="0" applyNumberFormat="1" applyFont="1"/>
    <xf numFmtId="0" fontId="6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3" fontId="8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1</v>
      </c>
      <c r="D9" s="13"/>
      <c r="E9" s="102" t="s">
        <v>2</v>
      </c>
      <c r="F9" s="103"/>
      <c r="G9" s="94">
        <v>40000</v>
      </c>
    </row>
    <row r="10" spans="1:7" ht="14.1" customHeight="1" x14ac:dyDescent="0.25">
      <c r="A10" s="3"/>
      <c r="B10" s="11" t="s">
        <v>3</v>
      </c>
      <c r="C10" s="92" t="s">
        <v>4</v>
      </c>
      <c r="D10" s="14"/>
      <c r="E10" s="100" t="s">
        <v>5</v>
      </c>
      <c r="F10" s="101"/>
      <c r="G10" s="93" t="s">
        <v>6</v>
      </c>
    </row>
    <row r="11" spans="1:7" ht="14.1" customHeight="1" x14ac:dyDescent="0.25">
      <c r="A11" s="3"/>
      <c r="B11" s="11" t="s">
        <v>7</v>
      </c>
      <c r="C11" s="93" t="s">
        <v>8</v>
      </c>
      <c r="D11" s="14"/>
      <c r="E11" s="100" t="s">
        <v>9</v>
      </c>
      <c r="F11" s="101"/>
      <c r="G11" s="95">
        <v>800</v>
      </c>
    </row>
    <row r="12" spans="1:7" ht="14.1" customHeight="1" x14ac:dyDescent="0.25">
      <c r="A12" s="3"/>
      <c r="B12" s="11" t="s">
        <v>10</v>
      </c>
      <c r="C12" s="87" t="s">
        <v>11</v>
      </c>
      <c r="D12" s="14"/>
      <c r="E12" s="96" t="s">
        <v>12</v>
      </c>
      <c r="F12" s="84"/>
      <c r="G12" s="6">
        <f>(G9*G11)</f>
        <v>32000000</v>
      </c>
    </row>
    <row r="13" spans="1:7" ht="24.75" customHeight="1" x14ac:dyDescent="0.25">
      <c r="A13" s="3"/>
      <c r="B13" s="11" t="s">
        <v>13</v>
      </c>
      <c r="C13" s="87" t="s">
        <v>113</v>
      </c>
      <c r="D13" s="14"/>
      <c r="E13" s="100" t="s">
        <v>14</v>
      </c>
      <c r="F13" s="101"/>
      <c r="G13" s="87" t="s">
        <v>15</v>
      </c>
    </row>
    <row r="14" spans="1:7" ht="17.25" customHeight="1" x14ac:dyDescent="0.25">
      <c r="A14" s="3"/>
      <c r="B14" s="11" t="s">
        <v>16</v>
      </c>
      <c r="C14" s="87" t="s">
        <v>114</v>
      </c>
      <c r="D14" s="14"/>
      <c r="E14" s="100" t="s">
        <v>17</v>
      </c>
      <c r="F14" s="101"/>
      <c r="G14" s="93" t="s">
        <v>6</v>
      </c>
    </row>
    <row r="15" spans="1:7" ht="14.25" customHeight="1" x14ac:dyDescent="0.25">
      <c r="A15" s="3"/>
      <c r="B15" s="11" t="s">
        <v>18</v>
      </c>
      <c r="C15" s="93" t="s">
        <v>105</v>
      </c>
      <c r="D15" s="14"/>
      <c r="E15" s="104" t="s">
        <v>19</v>
      </c>
      <c r="F15" s="105"/>
      <c r="G15" s="87" t="s">
        <v>20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21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22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23</v>
      </c>
      <c r="C20" s="75" t="s">
        <v>24</v>
      </c>
      <c r="D20" s="75" t="s">
        <v>25</v>
      </c>
      <c r="E20" s="75" t="s">
        <v>26</v>
      </c>
      <c r="F20" s="75" t="s">
        <v>27</v>
      </c>
      <c r="G20" s="75" t="s">
        <v>28</v>
      </c>
    </row>
    <row r="21" spans="1:255" ht="14.1" customHeight="1" x14ac:dyDescent="0.25">
      <c r="A21" s="3"/>
      <c r="B21" s="4" t="s">
        <v>29</v>
      </c>
      <c r="C21" s="5" t="s">
        <v>30</v>
      </c>
      <c r="D21" s="10">
        <v>4</v>
      </c>
      <c r="E21" s="5" t="s">
        <v>31</v>
      </c>
      <c r="F21" s="6">
        <v>35000</v>
      </c>
      <c r="G21" s="6">
        <f>(D21*F21)</f>
        <v>140000</v>
      </c>
    </row>
    <row r="22" spans="1:255" ht="14.1" customHeight="1" x14ac:dyDescent="0.25">
      <c r="A22" s="3"/>
      <c r="B22" s="4" t="s">
        <v>32</v>
      </c>
      <c r="C22" s="5" t="s">
        <v>30</v>
      </c>
      <c r="D22" s="10">
        <v>10</v>
      </c>
      <c r="E22" s="5" t="s">
        <v>33</v>
      </c>
      <c r="F22" s="6">
        <v>35000</v>
      </c>
      <c r="G22" s="6">
        <f>(D22*F22)</f>
        <v>350000</v>
      </c>
    </row>
    <row r="23" spans="1:255" ht="14.1" customHeight="1" x14ac:dyDescent="0.25">
      <c r="A23" s="3"/>
      <c r="B23" s="4" t="s">
        <v>34</v>
      </c>
      <c r="C23" s="5" t="s">
        <v>30</v>
      </c>
      <c r="D23" s="10">
        <v>10</v>
      </c>
      <c r="E23" s="5" t="s">
        <v>35</v>
      </c>
      <c r="F23" s="6">
        <v>35000</v>
      </c>
      <c r="G23" s="6">
        <f>(D23*F23)</f>
        <v>350000</v>
      </c>
    </row>
    <row r="24" spans="1:255" ht="14.1" customHeight="1" x14ac:dyDescent="0.25">
      <c r="A24" s="3"/>
      <c r="B24" s="4" t="s">
        <v>36</v>
      </c>
      <c r="C24" s="5" t="s">
        <v>30</v>
      </c>
      <c r="D24" s="10">
        <v>3</v>
      </c>
      <c r="E24" s="5" t="s">
        <v>37</v>
      </c>
      <c r="F24" s="6">
        <v>35000</v>
      </c>
      <c r="G24" s="6">
        <f t="shared" ref="G24:G27" si="0">(D24*F24)</f>
        <v>105000</v>
      </c>
    </row>
    <row r="25" spans="1:255" ht="14.1" customHeight="1" x14ac:dyDescent="0.25">
      <c r="A25" s="3"/>
      <c r="B25" s="4" t="s">
        <v>38</v>
      </c>
      <c r="C25" s="5" t="s">
        <v>30</v>
      </c>
      <c r="D25" s="10">
        <v>5</v>
      </c>
      <c r="E25" s="5" t="s">
        <v>35</v>
      </c>
      <c r="F25" s="6">
        <v>35000</v>
      </c>
      <c r="G25" s="6">
        <f t="shared" si="0"/>
        <v>175000</v>
      </c>
    </row>
    <row r="26" spans="1:255" ht="14.1" customHeight="1" x14ac:dyDescent="0.25">
      <c r="B26" s="4" t="s">
        <v>39</v>
      </c>
      <c r="C26" s="5" t="s">
        <v>30</v>
      </c>
      <c r="D26" s="10">
        <v>2</v>
      </c>
      <c r="E26" s="5" t="s">
        <v>40</v>
      </c>
      <c r="F26" s="6">
        <v>35000</v>
      </c>
      <c r="G26" s="6">
        <f t="shared" si="0"/>
        <v>70000</v>
      </c>
    </row>
    <row r="27" spans="1:255" ht="14.1" customHeight="1" x14ac:dyDescent="0.25">
      <c r="B27" s="4" t="s">
        <v>41</v>
      </c>
      <c r="C27" s="5" t="s">
        <v>30</v>
      </c>
      <c r="D27" s="10">
        <v>265</v>
      </c>
      <c r="E27" s="5" t="s">
        <v>42</v>
      </c>
      <c r="F27" s="6">
        <v>35000</v>
      </c>
      <c r="G27" s="6">
        <f t="shared" si="0"/>
        <v>9275000</v>
      </c>
    </row>
    <row r="28" spans="1:255" s="9" customFormat="1" ht="12.75" customHeight="1" x14ac:dyDescent="0.25">
      <c r="A28" s="7"/>
      <c r="B28" s="74" t="s">
        <v>43</v>
      </c>
      <c r="C28" s="78"/>
      <c r="D28" s="78"/>
      <c r="E28" s="78"/>
      <c r="F28" s="79"/>
      <c r="G28" s="80">
        <f>SUM(G21:G27)</f>
        <v>10465000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44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23</v>
      </c>
      <c r="C31" s="75" t="s">
        <v>24</v>
      </c>
      <c r="D31" s="75" t="s">
        <v>45</v>
      </c>
      <c r="E31" s="73" t="s">
        <v>26</v>
      </c>
      <c r="F31" s="75" t="s">
        <v>27</v>
      </c>
      <c r="G31" s="73" t="s">
        <v>28</v>
      </c>
    </row>
    <row r="32" spans="1:255" ht="12" customHeight="1" x14ac:dyDescent="0.25">
      <c r="A32" s="3"/>
      <c r="B32" s="97" t="s">
        <v>46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47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48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23</v>
      </c>
      <c r="C36" s="73" t="s">
        <v>24</v>
      </c>
      <c r="D36" s="73" t="s">
        <v>45</v>
      </c>
      <c r="E36" s="73" t="s">
        <v>26</v>
      </c>
      <c r="F36" s="75" t="s">
        <v>27</v>
      </c>
      <c r="G36" s="73" t="s">
        <v>28</v>
      </c>
    </row>
    <row r="37" spans="1:255" ht="12.75" customHeight="1" x14ac:dyDescent="0.25">
      <c r="A37" s="3"/>
      <c r="B37" s="4" t="s">
        <v>49</v>
      </c>
      <c r="C37" s="5" t="s">
        <v>106</v>
      </c>
      <c r="D37" s="86">
        <v>4</v>
      </c>
      <c r="E37" s="87" t="s">
        <v>50</v>
      </c>
      <c r="F37" s="6">
        <v>25000</v>
      </c>
      <c r="G37" s="6">
        <f t="shared" ref="G37" si="1">(D37*F37)</f>
        <v>100000</v>
      </c>
    </row>
    <row r="38" spans="1:255" s="9" customFormat="1" ht="12.75" customHeight="1" x14ac:dyDescent="0.25">
      <c r="A38" s="7"/>
      <c r="B38" s="74" t="s">
        <v>51</v>
      </c>
      <c r="C38" s="78"/>
      <c r="D38" s="78"/>
      <c r="E38" s="78"/>
      <c r="F38" s="79"/>
      <c r="G38" s="80">
        <f>SUM(G37:G37)</f>
        <v>100000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52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53</v>
      </c>
      <c r="C41" s="75" t="s">
        <v>54</v>
      </c>
      <c r="D41" s="75" t="s">
        <v>55</v>
      </c>
      <c r="E41" s="75" t="s">
        <v>26</v>
      </c>
      <c r="F41" s="75" t="s">
        <v>27</v>
      </c>
      <c r="G41" s="75" t="s">
        <v>28</v>
      </c>
      <c r="K41" s="2"/>
    </row>
    <row r="42" spans="1:255" ht="12.75" customHeight="1" x14ac:dyDescent="0.25">
      <c r="A42" s="3"/>
      <c r="B42" s="81" t="s">
        <v>56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57</v>
      </c>
      <c r="C43" s="76" t="s">
        <v>58</v>
      </c>
      <c r="D43" s="83">
        <v>350</v>
      </c>
      <c r="E43" s="76" t="s">
        <v>59</v>
      </c>
      <c r="F43" s="77">
        <v>2560</v>
      </c>
      <c r="G43" s="77">
        <f>(D43*F43)</f>
        <v>896000</v>
      </c>
    </row>
    <row r="44" spans="1:255" ht="12.75" customHeight="1" x14ac:dyDescent="0.25">
      <c r="A44" s="3"/>
      <c r="B44" s="4" t="s">
        <v>60</v>
      </c>
      <c r="C44" s="76" t="s">
        <v>58</v>
      </c>
      <c r="D44" s="84">
        <v>350</v>
      </c>
      <c r="E44" s="76" t="s">
        <v>59</v>
      </c>
      <c r="F44" s="77">
        <v>1720</v>
      </c>
      <c r="G44" s="77">
        <f>F44*D44</f>
        <v>602000</v>
      </c>
    </row>
    <row r="45" spans="1:255" ht="12.75" customHeight="1" x14ac:dyDescent="0.25">
      <c r="A45" s="3"/>
      <c r="B45" s="4" t="s">
        <v>61</v>
      </c>
      <c r="C45" s="76" t="s">
        <v>58</v>
      </c>
      <c r="D45" s="83">
        <v>1000</v>
      </c>
      <c r="E45" s="76" t="s">
        <v>59</v>
      </c>
      <c r="F45" s="77">
        <v>1800</v>
      </c>
      <c r="G45" s="77">
        <f>(D45*F45)</f>
        <v>1800000</v>
      </c>
    </row>
    <row r="46" spans="1:255" ht="12.75" customHeight="1" x14ac:dyDescent="0.25">
      <c r="A46" s="3"/>
      <c r="B46" s="4" t="s">
        <v>62</v>
      </c>
      <c r="C46" s="76" t="s">
        <v>58</v>
      </c>
      <c r="D46" s="83">
        <v>350</v>
      </c>
      <c r="E46" s="76" t="s">
        <v>63</v>
      </c>
      <c r="F46" s="77">
        <v>1100</v>
      </c>
      <c r="G46" s="77">
        <f>(D46*F46)</f>
        <v>385000</v>
      </c>
    </row>
    <row r="47" spans="1:255" ht="12.75" customHeight="1" x14ac:dyDescent="0.25">
      <c r="A47" s="3"/>
      <c r="B47" s="81" t="s">
        <v>64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107</v>
      </c>
      <c r="C48" s="76" t="s">
        <v>58</v>
      </c>
      <c r="D48" s="83">
        <v>5</v>
      </c>
      <c r="E48" s="76" t="s">
        <v>59</v>
      </c>
      <c r="F48" s="77">
        <v>60000</v>
      </c>
      <c r="G48" s="77">
        <f>(D48*F48)</f>
        <v>300000</v>
      </c>
    </row>
    <row r="49" spans="1:255" ht="12.75" customHeight="1" x14ac:dyDescent="0.25">
      <c r="A49" s="3"/>
      <c r="B49" s="4" t="s">
        <v>108</v>
      </c>
      <c r="C49" s="76" t="s">
        <v>58</v>
      </c>
      <c r="D49" s="83">
        <v>32</v>
      </c>
      <c r="E49" s="76" t="s">
        <v>59</v>
      </c>
      <c r="F49" s="77">
        <v>1180</v>
      </c>
      <c r="G49" s="77">
        <f>(D49*F49)</f>
        <v>37760</v>
      </c>
    </row>
    <row r="50" spans="1:255" ht="12.75" customHeight="1" x14ac:dyDescent="0.25">
      <c r="A50" s="3"/>
      <c r="B50" s="4" t="s">
        <v>109</v>
      </c>
      <c r="C50" s="76" t="s">
        <v>65</v>
      </c>
      <c r="D50" s="84">
        <v>3</v>
      </c>
      <c r="E50" s="76" t="s">
        <v>59</v>
      </c>
      <c r="F50" s="77">
        <v>21900</v>
      </c>
      <c r="G50" s="77">
        <f>(D50*F50)</f>
        <v>65700</v>
      </c>
    </row>
    <row r="51" spans="1:255" ht="12.75" customHeight="1" x14ac:dyDescent="0.25">
      <c r="A51" s="3"/>
      <c r="B51" s="4" t="s">
        <v>110</v>
      </c>
      <c r="C51" s="76" t="s">
        <v>58</v>
      </c>
      <c r="D51" s="84">
        <v>5</v>
      </c>
      <c r="E51" s="85" t="s">
        <v>66</v>
      </c>
      <c r="F51" s="77">
        <v>21700</v>
      </c>
      <c r="G51" s="77">
        <f>(D51*F51)</f>
        <v>108500</v>
      </c>
    </row>
    <row r="52" spans="1:255" ht="12.75" customHeight="1" x14ac:dyDescent="0.25">
      <c r="A52" s="3"/>
      <c r="B52" s="81" t="s">
        <v>67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111</v>
      </c>
      <c r="C53" s="76" t="s">
        <v>65</v>
      </c>
      <c r="D53" s="84">
        <v>1</v>
      </c>
      <c r="E53" s="85" t="s">
        <v>68</v>
      </c>
      <c r="F53" s="77">
        <v>13000</v>
      </c>
      <c r="G53" s="77">
        <f t="shared" ref="G53:G55" si="2">(D53*F53)</f>
        <v>13000</v>
      </c>
    </row>
    <row r="54" spans="1:255" ht="12.75" customHeight="1" x14ac:dyDescent="0.25">
      <c r="A54" s="3"/>
      <c r="B54" s="81" t="s">
        <v>69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112</v>
      </c>
      <c r="C55" s="76" t="s">
        <v>65</v>
      </c>
      <c r="D55" s="84">
        <v>2</v>
      </c>
      <c r="E55" s="85" t="s">
        <v>68</v>
      </c>
      <c r="F55" s="77">
        <v>16500</v>
      </c>
      <c r="G55" s="77">
        <f t="shared" si="2"/>
        <v>33000</v>
      </c>
    </row>
    <row r="56" spans="1:255" s="9" customFormat="1" ht="13.5" customHeight="1" x14ac:dyDescent="0.25">
      <c r="A56" s="7"/>
      <c r="B56" s="74" t="s">
        <v>70</v>
      </c>
      <c r="C56" s="78"/>
      <c r="D56" s="78"/>
      <c r="E56" s="78"/>
      <c r="F56" s="79"/>
      <c r="G56" s="80">
        <f>SUM(G42:G55)</f>
        <v>4240960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71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72</v>
      </c>
      <c r="C59" s="75" t="s">
        <v>54</v>
      </c>
      <c r="D59" s="75" t="s">
        <v>73</v>
      </c>
      <c r="E59" s="73" t="s">
        <v>26</v>
      </c>
      <c r="F59" s="75" t="s">
        <v>27</v>
      </c>
      <c r="G59" s="73" t="s">
        <v>28</v>
      </c>
    </row>
    <row r="60" spans="1:255" ht="12.75" customHeight="1" x14ac:dyDescent="0.25">
      <c r="A60" s="3"/>
      <c r="B60" s="4" t="s">
        <v>74</v>
      </c>
      <c r="C60" s="76" t="s">
        <v>75</v>
      </c>
      <c r="D60" s="77">
        <v>1</v>
      </c>
      <c r="E60" s="5" t="s">
        <v>76</v>
      </c>
      <c r="F60" s="77">
        <v>33515</v>
      </c>
      <c r="G60" s="77">
        <f>D60*F60</f>
        <v>33515</v>
      </c>
    </row>
    <row r="61" spans="1:255" s="9" customFormat="1" ht="13.5" customHeight="1" x14ac:dyDescent="0.25">
      <c r="A61" s="7"/>
      <c r="B61" s="74" t="s">
        <v>77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78</v>
      </c>
      <c r="C63" s="63"/>
      <c r="D63" s="63"/>
      <c r="E63" s="63"/>
      <c r="F63" s="63"/>
      <c r="G63" s="64">
        <f>G28+G38+G56+G61</f>
        <v>14842220</v>
      </c>
    </row>
    <row r="64" spans="1:255" ht="12" customHeight="1" x14ac:dyDescent="0.25">
      <c r="A64" s="3"/>
      <c r="B64" s="65" t="s">
        <v>79</v>
      </c>
      <c r="C64" s="22"/>
      <c r="D64" s="22"/>
      <c r="E64" s="22"/>
      <c r="F64" s="22"/>
      <c r="G64" s="66">
        <f>G63*0.05</f>
        <v>742111</v>
      </c>
    </row>
    <row r="65" spans="1:7" ht="12" customHeight="1" x14ac:dyDescent="0.25">
      <c r="A65" s="3"/>
      <c r="B65" s="67" t="s">
        <v>80</v>
      </c>
      <c r="C65" s="29"/>
      <c r="D65" s="29"/>
      <c r="E65" s="29"/>
      <c r="F65" s="29"/>
      <c r="G65" s="68">
        <f>G64+G63</f>
        <v>15584331</v>
      </c>
    </row>
    <row r="66" spans="1:7" ht="12" customHeight="1" x14ac:dyDescent="0.25">
      <c r="A66" s="3"/>
      <c r="B66" s="65" t="s">
        <v>81</v>
      </c>
      <c r="C66" s="22"/>
      <c r="D66" s="22"/>
      <c r="E66" s="22"/>
      <c r="F66" s="22"/>
      <c r="G66" s="66">
        <f>G12</f>
        <v>32000000</v>
      </c>
    </row>
    <row r="67" spans="1:7" ht="12" customHeight="1" x14ac:dyDescent="0.25">
      <c r="A67" s="3"/>
      <c r="B67" s="69" t="s">
        <v>82</v>
      </c>
      <c r="C67" s="70"/>
      <c r="D67" s="70"/>
      <c r="E67" s="70"/>
      <c r="F67" s="70"/>
      <c r="G67" s="71">
        <f>G66-G65</f>
        <v>16415669</v>
      </c>
    </row>
    <row r="68" spans="1:7" ht="12" customHeight="1" x14ac:dyDescent="0.25">
      <c r="A68" s="3"/>
      <c r="B68" s="30" t="s">
        <v>83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84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85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86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87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88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89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90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91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92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72</v>
      </c>
      <c r="C80" s="50" t="s">
        <v>93</v>
      </c>
      <c r="D80" s="51" t="s">
        <v>94</v>
      </c>
      <c r="E80" s="35"/>
      <c r="F80" s="35"/>
      <c r="G80" s="32"/>
    </row>
    <row r="81" spans="1:7" ht="12" customHeight="1" x14ac:dyDescent="0.25">
      <c r="A81" s="3"/>
      <c r="B81" s="52" t="s">
        <v>95</v>
      </c>
      <c r="C81" s="53">
        <f>G28</f>
        <v>10465000</v>
      </c>
      <c r="D81" s="54">
        <f>(C81/C87)</f>
        <v>0.67150781127531234</v>
      </c>
      <c r="E81" s="35"/>
      <c r="F81" s="35"/>
      <c r="G81" s="32"/>
    </row>
    <row r="82" spans="1:7" ht="12" customHeight="1" x14ac:dyDescent="0.25">
      <c r="A82" s="3"/>
      <c r="B82" s="52" t="s">
        <v>96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97</v>
      </c>
      <c r="C83" s="53">
        <f>G38</f>
        <v>100000</v>
      </c>
      <c r="D83" s="54">
        <f>(C83/C87)</f>
        <v>6.4167014933140219E-3</v>
      </c>
      <c r="E83" s="35"/>
      <c r="F83" s="35"/>
      <c r="G83" s="32"/>
    </row>
    <row r="84" spans="1:7" ht="12" customHeight="1" x14ac:dyDescent="0.25">
      <c r="A84" s="3"/>
      <c r="B84" s="52" t="s">
        <v>53</v>
      </c>
      <c r="C84" s="53">
        <f>G56</f>
        <v>4240960</v>
      </c>
      <c r="D84" s="54">
        <f>(C84/C87)</f>
        <v>0.27212974365085035</v>
      </c>
      <c r="E84" s="35"/>
      <c r="F84" s="35"/>
      <c r="G84" s="32"/>
    </row>
    <row r="85" spans="1:7" ht="12" customHeight="1" x14ac:dyDescent="0.25">
      <c r="A85" s="3"/>
      <c r="B85" s="52" t="s">
        <v>98</v>
      </c>
      <c r="C85" s="56">
        <f>G61</f>
        <v>36260</v>
      </c>
      <c r="D85" s="54">
        <f>(C85/C87)</f>
        <v>2.3266959614756644E-3</v>
      </c>
      <c r="E85" s="36"/>
      <c r="F85" s="36"/>
      <c r="G85" s="32"/>
    </row>
    <row r="86" spans="1:7" ht="12" customHeight="1" x14ac:dyDescent="0.25">
      <c r="A86" s="3"/>
      <c r="B86" s="52" t="s">
        <v>99</v>
      </c>
      <c r="C86" s="56">
        <f>G64</f>
        <v>742111</v>
      </c>
      <c r="D86" s="54">
        <f>(C86/C87)</f>
        <v>4.7619047619047616E-2</v>
      </c>
      <c r="E86" s="36"/>
      <c r="F86" s="36"/>
      <c r="G86" s="32"/>
    </row>
    <row r="87" spans="1:7" ht="12.75" customHeight="1" x14ac:dyDescent="0.25">
      <c r="A87" s="3"/>
      <c r="B87" s="49" t="s">
        <v>100</v>
      </c>
      <c r="C87" s="57">
        <f>SUM(C81:C86)</f>
        <v>15584331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101</v>
      </c>
      <c r="D90" s="59"/>
      <c r="E90" s="59"/>
      <c r="F90" s="36"/>
      <c r="G90" s="32"/>
    </row>
    <row r="91" spans="1:7" ht="12" customHeight="1" x14ac:dyDescent="0.25">
      <c r="A91" s="3"/>
      <c r="B91" s="49" t="s">
        <v>102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103</v>
      </c>
      <c r="C92" s="61">
        <f>(G65/C91)</f>
        <v>445.26659999999998</v>
      </c>
      <c r="D92" s="61">
        <f>(G65/D91)</f>
        <v>389.60827499999999</v>
      </c>
      <c r="E92" s="61">
        <f>(G65/E91)</f>
        <v>346.31846666666667</v>
      </c>
      <c r="F92" s="38"/>
      <c r="G92" s="39"/>
    </row>
    <row r="93" spans="1:7" ht="15.6" customHeight="1" x14ac:dyDescent="0.25">
      <c r="A93" s="3"/>
      <c r="B93" s="30" t="s">
        <v>104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2023-03-20T13:12:14Z</dcterms:modified>
  <cp:category/>
  <cp:contentStatus/>
</cp:coreProperties>
</file>