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Bulnes/"/>
    </mc:Choice>
  </mc:AlternateContent>
  <xr:revisionPtr revIDLastSave="1" documentId="11_F84971417438BA5498E7AB6974B2CF77A9ADB1FE" xr6:coauthVersionLast="47" xr6:coauthVersionMax="47" xr10:uidLastSave="{34330DCE-36AB-4F74-9F6F-BD6A1A024846}"/>
  <bookViews>
    <workbookView xWindow="2850" yWindow="2850" windowWidth="21600" windowHeight="11385" xr2:uid="{00000000-000D-0000-FFFF-FFFF00000000}"/>
  </bookViews>
  <sheets>
    <sheet name="FRUTILLAS 2DO AÑ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3" l="1"/>
  <c r="G53" i="3"/>
  <c r="G54" i="3"/>
  <c r="G38" i="3"/>
  <c r="G39" i="3"/>
  <c r="G40" i="3"/>
  <c r="G37" i="3"/>
  <c r="G42" i="3" l="1"/>
  <c r="G57" i="3"/>
  <c r="G55" i="3"/>
  <c r="G51" i="3"/>
  <c r="G50" i="3"/>
  <c r="G49" i="3"/>
  <c r="C92" i="3" l="1"/>
  <c r="G62" i="3" l="1"/>
  <c r="G33" i="3" l="1"/>
  <c r="C91" i="3" s="1"/>
  <c r="G69" i="3"/>
  <c r="G71" i="3" s="1"/>
  <c r="C94" i="3" s="1"/>
  <c r="G70" i="3"/>
  <c r="G60" i="3"/>
  <c r="G27" i="3"/>
  <c r="G26" i="3"/>
  <c r="G25" i="3"/>
  <c r="G24" i="3"/>
  <c r="G23" i="3"/>
  <c r="G22" i="3"/>
  <c r="G21" i="3"/>
  <c r="G12" i="3"/>
  <c r="G76" i="3" s="1"/>
  <c r="G65" i="3" l="1"/>
  <c r="G28" i="3"/>
  <c r="C90" i="3" s="1"/>
  <c r="C93" i="3" l="1"/>
  <c r="G73" i="3"/>
  <c r="G74" i="3" s="1"/>
  <c r="C95" i="3" l="1"/>
  <c r="C96" i="3" s="1"/>
  <c r="G75" i="3"/>
  <c r="D94" i="3" l="1"/>
  <c r="D92" i="3"/>
  <c r="D93" i="3"/>
  <c r="D90" i="3"/>
  <c r="C101" i="3"/>
  <c r="G77" i="3"/>
  <c r="D101" i="3"/>
  <c r="E101" i="3"/>
  <c r="D95" i="3"/>
  <c r="D96" i="3" l="1"/>
</calcChain>
</file>

<file path=xl/sharedStrings.xml><?xml version="1.0" encoding="utf-8"?>
<sst xmlns="http://schemas.openxmlformats.org/spreadsheetml/2006/main" count="180" uniqueCount="128">
  <si>
    <t>RUBRO O CULTIVO</t>
  </si>
  <si>
    <t>Frutillas</t>
  </si>
  <si>
    <t>RENDIMIENTO (kg/Há.)</t>
  </si>
  <si>
    <t>VARIEDAD</t>
  </si>
  <si>
    <t>FECHA ESTIMADA  PRECIO VENTA</t>
  </si>
  <si>
    <t>Enero 2024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</si>
  <si>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</si>
  <si>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</si>
  <si>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</si>
  <si>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</si>
  <si>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</si>
  <si>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</si>
  <si>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</si>
  <si>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</si>
  <si>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</si>
  <si>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 y consumo fresco</t>
  </si>
  <si>
    <t>COMUNA/LOCALIDAD</t>
  </si>
  <si>
    <t>Todas la comunas del Área</t>
  </si>
  <si>
    <t>FECHA DE COSECHA</t>
  </si>
  <si>
    <t>FECHA PRECIO INSUMOS</t>
  </si>
  <si>
    <t>CONTINGENCIA</t>
  </si>
  <si>
    <t>Heladas - sequia-lluvia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</si>
  <si>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</si>
  <si>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</si>
  <si>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</si>
  <si>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</si>
  <si>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</si>
  <si>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</si>
  <si>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</si>
  <si>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</si>
  <si>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Control de estolones</t>
  </si>
  <si>
    <t>JH</t>
  </si>
  <si>
    <t>Septiembre- Noviembre</t>
  </si>
  <si>
    <t>control de maleza</t>
  </si>
  <si>
    <t>jh</t>
  </si>
  <si>
    <t>Anual</t>
  </si>
  <si>
    <t>poda</t>
  </si>
  <si>
    <t>invierno (mayo-junio)</t>
  </si>
  <si>
    <t>riego</t>
  </si>
  <si>
    <t>septiembre-abril</t>
  </si>
  <si>
    <t>fertilizacion</t>
  </si>
  <si>
    <t>septiembre- Abril</t>
  </si>
  <si>
    <t>aplicación pesticidas</t>
  </si>
  <si>
    <t>Cosecha</t>
  </si>
  <si>
    <t>noviembre-abril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</si>
  <si>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</si>
  <si>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</si>
  <si>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</si>
  <si>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</si>
  <si>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</si>
  <si>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</si>
  <si>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</si>
  <si>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Agosto Septiembne</t>
  </si>
  <si>
    <t>Rastraje</t>
  </si>
  <si>
    <t>Acarrero insumos</t>
  </si>
  <si>
    <t>Encamellonado y Muclh y goteros</t>
  </si>
  <si>
    <t>Subtotal Costo Maquinaria</t>
  </si>
  <si>
    <t>INSUMOS</t>
  </si>
  <si>
    <t>Insumos</t>
  </si>
  <si>
    <t>Unidad (Kg/l/u)</t>
  </si>
  <si>
    <t>Cantidad (Kg/l/u)</t>
  </si>
  <si>
    <t>Plantas</t>
  </si>
  <si>
    <t>Agosto Septiembre</t>
  </si>
  <si>
    <t>150</t>
  </si>
  <si>
    <t>Mulchc</t>
  </si>
  <si>
    <t>8000 mt</t>
  </si>
  <si>
    <t>218</t>
  </si>
  <si>
    <t>FERTILIZANTES DE ESTABLECIMIENTO</t>
  </si>
  <si>
    <t>Mezcla 172020</t>
  </si>
  <si>
    <t>Abril-Mayo</t>
  </si>
  <si>
    <t>salitre potasico</t>
  </si>
  <si>
    <t>Urea</t>
  </si>
  <si>
    <t>FERTILIZANTES DE PRODUCCION</t>
  </si>
  <si>
    <t xml:space="preserve"> </t>
  </si>
  <si>
    <t>ultrasol desarrollo</t>
  </si>
  <si>
    <t>SACOS</t>
  </si>
  <si>
    <t>septiembre-Abril</t>
  </si>
  <si>
    <t>ultrasol produccion</t>
  </si>
  <si>
    <t>Nitrato de calcio</t>
  </si>
  <si>
    <t>FUNGICIDAS</t>
  </si>
  <si>
    <t>BC 100</t>
  </si>
  <si>
    <t>Lt</t>
  </si>
  <si>
    <t>Abril-Octubre</t>
  </si>
  <si>
    <t>aceite misible</t>
  </si>
  <si>
    <t>Lt.</t>
  </si>
  <si>
    <t>anual</t>
  </si>
  <si>
    <t>ACARICIDAS</t>
  </si>
  <si>
    <t>FAST PLUS</t>
  </si>
  <si>
    <t>INSECTICIDAS</t>
  </si>
  <si>
    <t>gladiador</t>
  </si>
  <si>
    <t xml:space="preserve">MATERIAL RIEGO </t>
  </si>
  <si>
    <t>Cintas</t>
  </si>
  <si>
    <t>Unidad (metros)</t>
  </si>
  <si>
    <t>Subtotal Insumos</t>
  </si>
  <si>
    <t>OTROS</t>
  </si>
  <si>
    <t>Item</t>
  </si>
  <si>
    <t xml:space="preserve">Traslados </t>
  </si>
  <si>
    <t>dias</t>
  </si>
  <si>
    <t>Marzo-Abril</t>
  </si>
  <si>
    <t>bandejas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</si>
  <si>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</si>
  <si>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</si>
  <si>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</si>
  <si>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</si>
  <si>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</si>
  <si>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</si>
  <si>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</si>
  <si>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</si>
  <si>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</si>
  <si>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</si>
  <si>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</si>
  <si>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</si>
  <si>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</si>
  <si>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</si>
  <si>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</si>
  <si>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</si>
  <si>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</si>
  <si>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</si>
  <si>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</si>
  <si>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</si>
  <si>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</si>
  <si>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</si>
  <si>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</si>
  <si>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</si>
  <si>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</si>
  <si>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</si>
  <si>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</si>
  <si>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Albion,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</si>
</sst>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$&quot;#,##0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  <font>
      <sz val="11"/>
      <color indexed="8"/>
      <name val="Calibri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164" fontId="18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7" fontId="1" fillId="2" borderId="22" xfId="0" applyNumberFormat="1" applyFont="1" applyFill="1" applyBorder="1" applyAlignment="1">
      <alignment vertical="center"/>
    </xf>
    <xf numFmtId="167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7" fillId="3" borderId="56" xfId="0" applyNumberFormat="1" applyFont="1" applyFill="1" applyBorder="1" applyAlignment="1">
      <alignment vertical="center"/>
    </xf>
    <xf numFmtId="3" fontId="4" fillId="2" borderId="57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right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wrapText="1"/>
    </xf>
    <xf numFmtId="169" fontId="4" fillId="2" borderId="6" xfId="0" applyNumberFormat="1" applyFont="1" applyFill="1" applyBorder="1"/>
    <xf numFmtId="0" fontId="4" fillId="2" borderId="58" xfId="0" applyFont="1" applyFill="1" applyBorder="1" applyAlignment="1">
      <alignment horizontal="center"/>
    </xf>
    <xf numFmtId="0" fontId="4" fillId="2" borderId="58" xfId="0" applyFont="1" applyFill="1" applyBorder="1"/>
    <xf numFmtId="3" fontId="4" fillId="2" borderId="58" xfId="0" applyNumberFormat="1" applyFont="1" applyFill="1" applyBorder="1"/>
    <xf numFmtId="49" fontId="4" fillId="2" borderId="58" xfId="0" applyNumberFormat="1" applyFont="1" applyFill="1" applyBorder="1"/>
    <xf numFmtId="49" fontId="9" fillId="3" borderId="60" xfId="0" applyNumberFormat="1" applyFont="1" applyFill="1" applyBorder="1" applyAlignment="1">
      <alignment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vertical="center"/>
    </xf>
    <xf numFmtId="3" fontId="9" fillId="3" borderId="60" xfId="0" applyNumberFormat="1" applyFont="1" applyFill="1" applyBorder="1" applyAlignment="1">
      <alignment vertical="center"/>
    </xf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3" fontId="4" fillId="2" borderId="61" xfId="0" applyNumberFormat="1" applyFont="1" applyFill="1" applyBorder="1"/>
    <xf numFmtId="0" fontId="2" fillId="9" borderId="43" xfId="0" applyFont="1" applyFill="1" applyBorder="1"/>
    <xf numFmtId="0" fontId="2" fillId="7" borderId="22" xfId="0" applyFont="1" applyFill="1" applyBorder="1"/>
    <xf numFmtId="49" fontId="16" fillId="8" borderId="34" xfId="0" applyNumberFormat="1" applyFont="1" applyFill="1" applyBorder="1" applyAlignment="1">
      <alignment vertical="center"/>
    </xf>
    <xf numFmtId="49" fontId="16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6" fillId="2" borderId="3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8" fontId="16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38" xfId="0" applyNumberFormat="1" applyFont="1" applyFill="1" applyBorder="1" applyAlignment="1">
      <alignment vertical="center"/>
    </xf>
    <xf numFmtId="168" fontId="16" fillId="8" borderId="39" xfId="0" applyNumberFormat="1" applyFont="1" applyFill="1" applyBorder="1" applyAlignment="1">
      <alignment vertical="center"/>
    </xf>
    <xf numFmtId="9" fontId="16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168" fontId="16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NumberFormat="1" applyFont="1"/>
    <xf numFmtId="0" fontId="12" fillId="0" borderId="57" xfId="0" applyNumberFormat="1" applyFont="1" applyBorder="1"/>
    <xf numFmtId="0" fontId="12" fillId="0" borderId="57" xfId="0" applyNumberFormat="1" applyFont="1" applyBorder="1" applyAlignment="1">
      <alignment horizont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0" xfId="0" applyNumberFormat="1" applyFont="1" applyFill="1" applyBorder="1" applyAlignment="1">
      <alignment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vertical="center"/>
    </xf>
    <xf numFmtId="3" fontId="7" fillId="3" borderId="60" xfId="0" applyNumberFormat="1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horizontal="right" wrapText="1"/>
    </xf>
    <xf numFmtId="49" fontId="8" fillId="2" borderId="56" xfId="0" applyNumberFormat="1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right" vertical="center" wrapText="1"/>
    </xf>
    <xf numFmtId="3" fontId="4" fillId="2" borderId="56" xfId="0" applyNumberFormat="1" applyFont="1" applyFill="1" applyBorder="1"/>
    <xf numFmtId="49" fontId="19" fillId="0" borderId="57" xfId="0" applyNumberFormat="1" applyFont="1" applyFill="1" applyBorder="1" applyAlignment="1">
      <alignment horizontal="center" vertical="center" wrapText="1"/>
    </xf>
    <xf numFmtId="164" fontId="19" fillId="0" borderId="57" xfId="1" applyFont="1" applyFill="1" applyBorder="1" applyAlignment="1">
      <alignment horizontal="center" vertical="center" wrapText="1"/>
    </xf>
    <xf numFmtId="0" fontId="0" fillId="2" borderId="63" xfId="0" applyFill="1" applyBorder="1"/>
    <xf numFmtId="0" fontId="0" fillId="2" borderId="64" xfId="0" applyFill="1" applyBorder="1"/>
    <xf numFmtId="0" fontId="0" fillId="2" borderId="57" xfId="0" applyFill="1" applyBorder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49" fontId="8" fillId="2" borderId="57" xfId="0" applyNumberFormat="1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6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</cellXfs>
  <cellStyles count="2"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619125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4"/>
  <sheetViews>
    <sheetView tabSelected="1" topLeftCell="A62" zoomScale="130" zoomScaleNormal="130" workbookViewId="0">
      <selection activeCell="B11" sqref="B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42578125" style="1" customWidth="1"/>
    <col min="3" max="3" width="9.7109375" style="1" customWidth="1"/>
    <col min="4" max="4" width="9.42578125" style="1" customWidth="1"/>
    <col min="5" max="5" width="22.8554687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74" t="s">
        <v>2</v>
      </c>
      <c r="F9" s="175"/>
      <c r="G9" s="9">
        <v>30000</v>
      </c>
    </row>
    <row r="10" spans="1:7" ht="38.25" customHeight="1" x14ac:dyDescent="0.25">
      <c r="A10" s="5"/>
      <c r="B10" s="10" t="s">
        <v>3</v>
      </c>
      <c r="C10" s="11" t="s">
        <v>127</v>
      </c>
      <c r="D10" s="12"/>
      <c r="E10" s="176" t="s">
        <v>4</v>
      </c>
      <c r="F10" s="177"/>
      <c r="G10" s="13" t="s">
        <v>5</v>
      </c>
    </row>
    <row r="11" spans="1:7" ht="18" customHeight="1" x14ac:dyDescent="0.25">
      <c r="A11" s="5"/>
      <c r="B11" s="10" t="s">
        <v>6</v>
      </c>
      <c r="C11" s="13" t="s">
        <v>7</v>
      </c>
      <c r="D11" s="12"/>
      <c r="E11" s="176" t="s">
        <v>8</v>
      </c>
      <c r="F11" s="177"/>
      <c r="G11" s="14">
        <v>700</v>
      </c>
    </row>
    <row r="12" spans="1:7" ht="11.25" customHeight="1" x14ac:dyDescent="0.25">
      <c r="A12" s="5"/>
      <c r="B12" s="10" t="s">
        <v>9</v>
      </c>
      <c r="C12" s="15" t="s">
        <v>10</v>
      </c>
      <c r="D12" s="12"/>
      <c r="E12" s="95" t="s">
        <v>11</v>
      </c>
      <c r="F12" s="96"/>
      <c r="G12" s="16">
        <f>(G9*G11)</f>
        <v>21000000</v>
      </c>
    </row>
    <row r="13" spans="1:7" ht="11.25" customHeight="1" x14ac:dyDescent="0.25">
      <c r="A13" s="5"/>
      <c r="B13" s="10" t="s">
        <v>12</v>
      </c>
      <c r="C13" s="13" t="s">
        <v>13</v>
      </c>
      <c r="D13" s="12"/>
      <c r="E13" s="176" t="s">
        <v>14</v>
      </c>
      <c r="F13" s="177"/>
      <c r="G13" s="15" t="s">
        <v>15</v>
      </c>
    </row>
    <row r="14" spans="1:7" ht="13.5" customHeight="1" x14ac:dyDescent="0.25">
      <c r="A14" s="5"/>
      <c r="B14" s="10" t="s">
        <v>16</v>
      </c>
      <c r="C14" s="13" t="s">
        <v>17</v>
      </c>
      <c r="D14" s="12"/>
      <c r="E14" s="176" t="s">
        <v>18</v>
      </c>
      <c r="F14" s="177"/>
      <c r="G14" s="13" t="s">
        <v>5</v>
      </c>
    </row>
    <row r="15" spans="1:7" ht="25.5" customHeight="1" x14ac:dyDescent="0.25">
      <c r="A15" s="5"/>
      <c r="B15" s="10" t="s">
        <v>19</v>
      </c>
      <c r="C15" s="17">
        <v>44932</v>
      </c>
      <c r="D15" s="12"/>
      <c r="E15" s="178" t="s">
        <v>20</v>
      </c>
      <c r="F15" s="179"/>
      <c r="G15" s="15" t="s">
        <v>21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70" t="s">
        <v>22</v>
      </c>
      <c r="C17" s="171"/>
      <c r="D17" s="171"/>
      <c r="E17" s="171"/>
      <c r="F17" s="171"/>
      <c r="G17" s="171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7" ht="15" x14ac:dyDescent="0.25">
      <c r="A21" s="66"/>
      <c r="B21" s="149" t="s">
        <v>30</v>
      </c>
      <c r="C21" s="150" t="s">
        <v>31</v>
      </c>
      <c r="D21" s="149">
        <v>60</v>
      </c>
      <c r="E21" s="149" t="s">
        <v>32</v>
      </c>
      <c r="F21" s="16">
        <v>20000</v>
      </c>
      <c r="G21" s="98">
        <f>SUM(D21*F21)</f>
        <v>1200000</v>
      </c>
    </row>
    <row r="22" spans="1:7" ht="15" x14ac:dyDescent="0.25">
      <c r="A22" s="66"/>
      <c r="B22" s="149" t="s">
        <v>33</v>
      </c>
      <c r="C22" s="150" t="s">
        <v>34</v>
      </c>
      <c r="D22" s="149">
        <v>50</v>
      </c>
      <c r="E22" s="149" t="s">
        <v>35</v>
      </c>
      <c r="F22" s="16">
        <v>20000</v>
      </c>
      <c r="G22" s="98">
        <f>SUM(D22*F22)</f>
        <v>1000000</v>
      </c>
    </row>
    <row r="23" spans="1:7" ht="15" x14ac:dyDescent="0.25">
      <c r="A23" s="66"/>
      <c r="B23" s="149" t="s">
        <v>36</v>
      </c>
      <c r="C23" s="150" t="s">
        <v>34</v>
      </c>
      <c r="D23" s="149">
        <v>30</v>
      </c>
      <c r="E23" s="149" t="s">
        <v>37</v>
      </c>
      <c r="F23" s="16">
        <v>20000</v>
      </c>
      <c r="G23" s="99">
        <f>SUM(D23*F23)</f>
        <v>600000</v>
      </c>
    </row>
    <row r="24" spans="1:7" ht="12.75" customHeight="1" x14ac:dyDescent="0.25">
      <c r="A24" s="66"/>
      <c r="B24" s="103" t="s">
        <v>38</v>
      </c>
      <c r="C24" s="104" t="s">
        <v>31</v>
      </c>
      <c r="D24" s="105">
        <v>10</v>
      </c>
      <c r="E24" s="103" t="s">
        <v>39</v>
      </c>
      <c r="F24" s="16">
        <v>20000</v>
      </c>
      <c r="G24" s="99">
        <f>(D24*F24)</f>
        <v>200000</v>
      </c>
    </row>
    <row r="25" spans="1:7" ht="12.75" customHeight="1" x14ac:dyDescent="0.25">
      <c r="A25" s="66"/>
      <c r="B25" s="103" t="s">
        <v>40</v>
      </c>
      <c r="C25" s="104" t="s">
        <v>31</v>
      </c>
      <c r="D25" s="105">
        <v>20</v>
      </c>
      <c r="E25" s="103" t="s">
        <v>41</v>
      </c>
      <c r="F25" s="16">
        <v>20000</v>
      </c>
      <c r="G25" s="98">
        <f>(D25*F25)</f>
        <v>400000</v>
      </c>
    </row>
    <row r="26" spans="1:7" ht="12.75" customHeight="1" x14ac:dyDescent="0.25">
      <c r="A26" s="66"/>
      <c r="B26" s="103" t="s">
        <v>42</v>
      </c>
      <c r="C26" s="104" t="s">
        <v>31</v>
      </c>
      <c r="D26" s="105">
        <v>10</v>
      </c>
      <c r="E26" s="103" t="s">
        <v>41</v>
      </c>
      <c r="F26" s="16">
        <v>20000</v>
      </c>
      <c r="G26" s="98">
        <f>(D26*F26)</f>
        <v>200000</v>
      </c>
    </row>
    <row r="27" spans="1:7" ht="12.75" customHeight="1" x14ac:dyDescent="0.25">
      <c r="A27" s="66"/>
      <c r="B27" s="103" t="s">
        <v>43</v>
      </c>
      <c r="C27" s="104" t="s">
        <v>34</v>
      </c>
      <c r="D27" s="105">
        <v>350</v>
      </c>
      <c r="E27" s="103" t="s">
        <v>44</v>
      </c>
      <c r="F27" s="16">
        <v>20000</v>
      </c>
      <c r="G27" s="98">
        <f>(D27*F27)</f>
        <v>7000000</v>
      </c>
    </row>
    <row r="28" spans="1:7" ht="12.75" customHeight="1" x14ac:dyDescent="0.25">
      <c r="A28" s="23"/>
      <c r="B28" s="100" t="s">
        <v>45</v>
      </c>
      <c r="C28" s="101"/>
      <c r="D28" s="101"/>
      <c r="E28" s="101"/>
      <c r="F28" s="102"/>
      <c r="G28" s="97">
        <f>SUM(G21:G27)</f>
        <v>10600000</v>
      </c>
    </row>
    <row r="29" spans="1:7" ht="12" customHeight="1" x14ac:dyDescent="0.25">
      <c r="A29" s="2"/>
      <c r="B29" s="24"/>
      <c r="C29" s="26"/>
      <c r="D29" s="26"/>
      <c r="E29" s="26"/>
      <c r="F29" s="32"/>
      <c r="G29" s="32"/>
    </row>
    <row r="30" spans="1:7" ht="12" customHeight="1" x14ac:dyDescent="0.25">
      <c r="A30" s="5"/>
      <c r="B30" s="33" t="s">
        <v>46</v>
      </c>
      <c r="C30" s="34"/>
      <c r="D30" s="35"/>
      <c r="E30" s="35"/>
      <c r="F30" s="36"/>
      <c r="G30" s="36"/>
    </row>
    <row r="31" spans="1:7" ht="24" customHeight="1" x14ac:dyDescent="0.25">
      <c r="A31" s="5"/>
      <c r="B31" s="37" t="s">
        <v>24</v>
      </c>
      <c r="C31" s="38" t="s">
        <v>25</v>
      </c>
      <c r="D31" s="38" t="s">
        <v>26</v>
      </c>
      <c r="E31" s="37" t="s">
        <v>27</v>
      </c>
      <c r="F31" s="38" t="s">
        <v>28</v>
      </c>
      <c r="G31" s="37" t="s">
        <v>29</v>
      </c>
    </row>
    <row r="32" spans="1:7" ht="12" customHeight="1" x14ac:dyDescent="0.25">
      <c r="A32" s="5"/>
      <c r="B32" s="39"/>
      <c r="C32" s="40" t="s">
        <v>47</v>
      </c>
      <c r="D32" s="40"/>
      <c r="E32" s="40"/>
      <c r="F32" s="92"/>
      <c r="G32" s="92"/>
    </row>
    <row r="33" spans="1:11" ht="12" customHeight="1" x14ac:dyDescent="0.25">
      <c r="A33" s="5"/>
      <c r="B33" s="41" t="s">
        <v>48</v>
      </c>
      <c r="C33" s="42"/>
      <c r="D33" s="42"/>
      <c r="E33" s="42"/>
      <c r="F33" s="43"/>
      <c r="G33" s="93">
        <f>SUM(G32)</f>
        <v>0</v>
      </c>
    </row>
    <row r="34" spans="1:11" ht="12" customHeight="1" x14ac:dyDescent="0.25">
      <c r="A34" s="2"/>
      <c r="B34" s="44"/>
      <c r="C34" s="45"/>
      <c r="D34" s="45"/>
      <c r="E34" s="45"/>
      <c r="F34" s="46"/>
      <c r="G34" s="46"/>
    </row>
    <row r="35" spans="1:11" ht="12" customHeight="1" x14ac:dyDescent="0.25">
      <c r="A35" s="5"/>
      <c r="B35" s="33" t="s">
        <v>49</v>
      </c>
      <c r="C35" s="34"/>
      <c r="D35" s="35"/>
      <c r="E35" s="35"/>
      <c r="F35" s="36"/>
      <c r="G35" s="36"/>
    </row>
    <row r="36" spans="1:11" ht="24" customHeight="1" x14ac:dyDescent="0.25">
      <c r="A36" s="5"/>
      <c r="B36" s="151" t="s">
        <v>24</v>
      </c>
      <c r="C36" s="151" t="s">
        <v>25</v>
      </c>
      <c r="D36" s="151" t="s">
        <v>26</v>
      </c>
      <c r="E36" s="151" t="s">
        <v>27</v>
      </c>
      <c r="F36" s="152" t="s">
        <v>28</v>
      </c>
      <c r="G36" s="151" t="s">
        <v>29</v>
      </c>
    </row>
    <row r="37" spans="1:11" ht="13.5" customHeight="1" x14ac:dyDescent="0.25">
      <c r="A37" s="66"/>
      <c r="B37" s="103" t="s">
        <v>50</v>
      </c>
      <c r="C37" s="104" t="s">
        <v>51</v>
      </c>
      <c r="D37" s="105">
        <v>1</v>
      </c>
      <c r="E37" s="157" t="s">
        <v>52</v>
      </c>
      <c r="F37" s="98">
        <v>45000</v>
      </c>
      <c r="G37" s="98">
        <f>SUM(D37*F37)</f>
        <v>45000</v>
      </c>
    </row>
    <row r="38" spans="1:11" ht="13.5" customHeight="1" x14ac:dyDescent="0.25">
      <c r="A38" s="66"/>
      <c r="B38" s="103" t="s">
        <v>53</v>
      </c>
      <c r="C38" s="104" t="s">
        <v>51</v>
      </c>
      <c r="D38" s="105">
        <v>3</v>
      </c>
      <c r="E38" s="157" t="s">
        <v>52</v>
      </c>
      <c r="F38" s="98">
        <v>45000</v>
      </c>
      <c r="G38" s="98">
        <f t="shared" ref="G38:G40" si="0">SUM(D38*F38)</f>
        <v>135000</v>
      </c>
    </row>
    <row r="39" spans="1:11" ht="13.5" customHeight="1" x14ac:dyDescent="0.25">
      <c r="A39" s="66"/>
      <c r="B39" s="103" t="s">
        <v>54</v>
      </c>
      <c r="C39" s="104" t="s">
        <v>51</v>
      </c>
      <c r="D39" s="105">
        <v>1</v>
      </c>
      <c r="E39" s="157" t="s">
        <v>52</v>
      </c>
      <c r="F39" s="98">
        <v>50000</v>
      </c>
      <c r="G39" s="98">
        <f t="shared" si="0"/>
        <v>50000</v>
      </c>
    </row>
    <row r="40" spans="1:11" ht="13.5" customHeight="1" x14ac:dyDescent="0.25">
      <c r="A40" s="66"/>
      <c r="B40" s="103" t="s">
        <v>55</v>
      </c>
      <c r="C40" s="104" t="s">
        <v>51</v>
      </c>
      <c r="D40" s="105">
        <v>1</v>
      </c>
      <c r="E40" s="157" t="s">
        <v>52</v>
      </c>
      <c r="F40" s="98">
        <v>500000</v>
      </c>
      <c r="G40" s="98">
        <f t="shared" si="0"/>
        <v>500000</v>
      </c>
    </row>
    <row r="41" spans="1:11" s="1" customFormat="1" ht="12.75" customHeight="1" x14ac:dyDescent="0.25">
      <c r="A41" s="66"/>
    </row>
    <row r="42" spans="1:11" s="1" customFormat="1" ht="12.75" customHeight="1" x14ac:dyDescent="0.25">
      <c r="A42" s="5"/>
      <c r="B42" s="153" t="s">
        <v>56</v>
      </c>
      <c r="C42" s="154"/>
      <c r="D42" s="154"/>
      <c r="E42" s="154"/>
      <c r="F42" s="155"/>
      <c r="G42" s="156">
        <f>SUM(G37:G40)</f>
        <v>730000</v>
      </c>
    </row>
    <row r="43" spans="1:11" s="1" customFormat="1" ht="12" customHeight="1" x14ac:dyDescent="0.25">
      <c r="A43" s="2"/>
      <c r="B43" s="44"/>
      <c r="C43" s="45"/>
      <c r="D43" s="45"/>
      <c r="E43" s="45"/>
      <c r="F43" s="46"/>
      <c r="G43" s="46"/>
    </row>
    <row r="44" spans="1:11" s="1" customFormat="1" ht="12" customHeight="1" x14ac:dyDescent="0.25">
      <c r="A44" s="5"/>
      <c r="B44" s="33" t="s">
        <v>57</v>
      </c>
      <c r="C44" s="34"/>
      <c r="D44" s="35"/>
      <c r="E44" s="35"/>
      <c r="F44" s="36"/>
      <c r="G44" s="36"/>
    </row>
    <row r="45" spans="1:11" s="1" customFormat="1" ht="24" customHeight="1" x14ac:dyDescent="0.25">
      <c r="A45" s="5"/>
      <c r="B45" s="152" t="s">
        <v>58</v>
      </c>
      <c r="C45" s="152" t="s">
        <v>59</v>
      </c>
      <c r="D45" s="152" t="s">
        <v>60</v>
      </c>
      <c r="E45" s="152" t="s">
        <v>27</v>
      </c>
      <c r="F45" s="152" t="s">
        <v>28</v>
      </c>
      <c r="G45" s="152" t="s">
        <v>29</v>
      </c>
      <c r="K45" s="91"/>
    </row>
    <row r="46" spans="1:11" s="1" customFormat="1" ht="24" customHeight="1" x14ac:dyDescent="0.25">
      <c r="A46" s="66"/>
      <c r="B46" s="162" t="s">
        <v>61</v>
      </c>
      <c r="C46" s="162"/>
      <c r="D46" s="163">
        <v>50000</v>
      </c>
      <c r="E46" s="162" t="s">
        <v>62</v>
      </c>
      <c r="F46" s="162" t="s">
        <v>63</v>
      </c>
      <c r="G46" s="163">
        <v>750000</v>
      </c>
      <c r="K46" s="91"/>
    </row>
    <row r="47" spans="1:11" s="1" customFormat="1" ht="24" customHeight="1" x14ac:dyDescent="0.25">
      <c r="A47" s="66"/>
      <c r="B47" s="162" t="s">
        <v>64</v>
      </c>
      <c r="C47" s="162" t="s">
        <v>59</v>
      </c>
      <c r="D47" s="163" t="s">
        <v>65</v>
      </c>
      <c r="E47" s="162" t="s">
        <v>62</v>
      </c>
      <c r="F47" s="162" t="s">
        <v>66</v>
      </c>
      <c r="G47" s="163">
        <v>1744000</v>
      </c>
      <c r="K47" s="91"/>
    </row>
    <row r="48" spans="1:11" s="1" customFormat="1" ht="24" customHeight="1" x14ac:dyDescent="0.25">
      <c r="A48" s="66"/>
      <c r="B48" s="158" t="s">
        <v>67</v>
      </c>
      <c r="C48" s="159"/>
      <c r="D48" s="160"/>
      <c r="E48" s="159"/>
      <c r="F48" s="160"/>
      <c r="G48" s="161"/>
      <c r="K48" s="91"/>
    </row>
    <row r="49" spans="1:11" s="1" customFormat="1" ht="15" x14ac:dyDescent="0.25">
      <c r="A49" s="66"/>
      <c r="B49" s="95" t="s">
        <v>68</v>
      </c>
      <c r="C49" s="53" t="s">
        <v>59</v>
      </c>
      <c r="D49" s="96">
        <v>700</v>
      </c>
      <c r="E49" s="53" t="s">
        <v>69</v>
      </c>
      <c r="F49" s="51">
        <v>1399</v>
      </c>
      <c r="G49" s="51">
        <f t="shared" ref="G49:G55" si="1">(D49*F49)</f>
        <v>979300</v>
      </c>
      <c r="K49" s="91"/>
    </row>
    <row r="50" spans="1:11" s="1" customFormat="1" ht="15" x14ac:dyDescent="0.25">
      <c r="A50" s="66"/>
      <c r="B50" s="95" t="s">
        <v>70</v>
      </c>
      <c r="C50" s="53" t="s">
        <v>59</v>
      </c>
      <c r="D50" s="50">
        <v>400</v>
      </c>
      <c r="E50" s="49" t="s">
        <v>69</v>
      </c>
      <c r="F50" s="51">
        <v>1919</v>
      </c>
      <c r="G50" s="51">
        <f t="shared" si="1"/>
        <v>767600</v>
      </c>
      <c r="K50" s="91"/>
    </row>
    <row r="51" spans="1:11" s="1" customFormat="1" ht="15" x14ac:dyDescent="0.25">
      <c r="A51" s="66"/>
      <c r="B51" s="95" t="s">
        <v>71</v>
      </c>
      <c r="C51" s="53" t="s">
        <v>59</v>
      </c>
      <c r="D51" s="50">
        <v>400</v>
      </c>
      <c r="E51" s="49" t="s">
        <v>69</v>
      </c>
      <c r="F51" s="51">
        <v>1039</v>
      </c>
      <c r="G51" s="51">
        <f t="shared" si="1"/>
        <v>415600</v>
      </c>
      <c r="K51" s="91"/>
    </row>
    <row r="52" spans="1:11" s="1" customFormat="1" ht="15" x14ac:dyDescent="0.25">
      <c r="A52" s="66"/>
      <c r="B52" s="52" t="s">
        <v>72</v>
      </c>
      <c r="C52" s="49" t="s">
        <v>73</v>
      </c>
      <c r="D52" s="50"/>
      <c r="E52" s="49"/>
      <c r="F52" s="51"/>
      <c r="G52" s="51"/>
      <c r="K52" s="91"/>
    </row>
    <row r="53" spans="1:11" s="1" customFormat="1" ht="15" x14ac:dyDescent="0.25">
      <c r="A53" s="66"/>
      <c r="B53" s="95" t="s">
        <v>74</v>
      </c>
      <c r="C53" s="49" t="s">
        <v>75</v>
      </c>
      <c r="D53" s="50">
        <v>10</v>
      </c>
      <c r="E53" s="49" t="s">
        <v>76</v>
      </c>
      <c r="F53" s="51">
        <v>42990</v>
      </c>
      <c r="G53" s="51">
        <f t="shared" si="1"/>
        <v>429900</v>
      </c>
      <c r="K53" s="91"/>
    </row>
    <row r="54" spans="1:11" s="1" customFormat="1" ht="15" x14ac:dyDescent="0.25">
      <c r="A54" s="66"/>
      <c r="B54" s="95" t="s">
        <v>77</v>
      </c>
      <c r="C54" s="49" t="s">
        <v>75</v>
      </c>
      <c r="D54" s="50">
        <v>20</v>
      </c>
      <c r="E54" s="49" t="s">
        <v>76</v>
      </c>
      <c r="F54" s="51">
        <v>42990</v>
      </c>
      <c r="G54" s="51">
        <f t="shared" si="1"/>
        <v>859800</v>
      </c>
      <c r="K54" s="91"/>
    </row>
    <row r="55" spans="1:11" s="1" customFormat="1" ht="15" x14ac:dyDescent="0.25">
      <c r="A55" s="66"/>
      <c r="B55" s="95" t="s">
        <v>78</v>
      </c>
      <c r="C55" s="49" t="s">
        <v>75</v>
      </c>
      <c r="D55" s="50">
        <v>4</v>
      </c>
      <c r="E55" s="49" t="s">
        <v>69</v>
      </c>
      <c r="F55" s="51">
        <v>53650</v>
      </c>
      <c r="G55" s="51">
        <f t="shared" si="1"/>
        <v>214600</v>
      </c>
      <c r="K55" s="91"/>
    </row>
    <row r="56" spans="1:11" s="1" customFormat="1" ht="12.75" customHeight="1" x14ac:dyDescent="0.25">
      <c r="A56" s="23"/>
      <c r="B56" s="52" t="s">
        <v>79</v>
      </c>
      <c r="C56" s="49"/>
      <c r="D56" s="50"/>
      <c r="E56" s="49"/>
      <c r="F56" s="51"/>
      <c r="G56" s="51"/>
    </row>
    <row r="57" spans="1:11" s="1" customFormat="1" ht="12.75" customHeight="1" x14ac:dyDescent="0.25">
      <c r="A57" s="23"/>
      <c r="B57" s="95" t="s">
        <v>80</v>
      </c>
      <c r="C57" s="49" t="s">
        <v>81</v>
      </c>
      <c r="D57" s="50">
        <v>2</v>
      </c>
      <c r="E57" s="49" t="s">
        <v>82</v>
      </c>
      <c r="F57" s="51">
        <v>62190</v>
      </c>
      <c r="G57" s="51">
        <f t="shared" ref="G57" si="2">(D57*F57)</f>
        <v>124380</v>
      </c>
    </row>
    <row r="58" spans="1:11" s="1" customFormat="1" ht="12.75" customHeight="1" x14ac:dyDescent="0.25">
      <c r="A58" s="23"/>
      <c r="B58" s="95" t="s">
        <v>83</v>
      </c>
      <c r="C58" s="49" t="s">
        <v>84</v>
      </c>
      <c r="D58" s="106">
        <v>10</v>
      </c>
      <c r="E58" s="49" t="s">
        <v>85</v>
      </c>
      <c r="F58" s="51">
        <v>10500</v>
      </c>
      <c r="G58" s="51">
        <v>105000</v>
      </c>
    </row>
    <row r="59" spans="1:11" s="1" customFormat="1" ht="12.75" customHeight="1" x14ac:dyDescent="0.25">
      <c r="A59" s="23"/>
      <c r="B59" s="52" t="s">
        <v>86</v>
      </c>
      <c r="C59" s="49"/>
      <c r="D59" s="50"/>
      <c r="E59" s="49"/>
      <c r="F59" s="51"/>
      <c r="G59" s="51"/>
    </row>
    <row r="60" spans="1:11" s="1" customFormat="1" ht="12.75" customHeight="1" x14ac:dyDescent="0.25">
      <c r="A60" s="23"/>
      <c r="B60" s="95" t="s">
        <v>87</v>
      </c>
      <c r="C60" s="53" t="s">
        <v>84</v>
      </c>
      <c r="D60" s="96">
        <v>1</v>
      </c>
      <c r="E60" s="53" t="s">
        <v>35</v>
      </c>
      <c r="F60" s="51">
        <v>35990</v>
      </c>
      <c r="G60" s="51">
        <f t="shared" ref="G60" si="3">(D60*F60)</f>
        <v>35990</v>
      </c>
    </row>
    <row r="61" spans="1:11" s="1" customFormat="1" ht="12.75" customHeight="1" x14ac:dyDescent="0.25">
      <c r="A61" s="23"/>
      <c r="B61" s="52" t="s">
        <v>88</v>
      </c>
      <c r="C61" s="53"/>
      <c r="D61" s="96"/>
      <c r="E61" s="53"/>
      <c r="F61" s="51"/>
      <c r="G61" s="51"/>
    </row>
    <row r="62" spans="1:11" s="1" customFormat="1" ht="12.75" customHeight="1" x14ac:dyDescent="0.25">
      <c r="A62" s="164"/>
      <c r="B62" s="110" t="s">
        <v>89</v>
      </c>
      <c r="C62" s="107" t="s">
        <v>84</v>
      </c>
      <c r="D62" s="108">
        <v>1</v>
      </c>
      <c r="E62" s="107" t="s">
        <v>85</v>
      </c>
      <c r="F62" s="109">
        <v>28390</v>
      </c>
      <c r="G62" s="109">
        <f>+D62*F62</f>
        <v>28390</v>
      </c>
    </row>
    <row r="63" spans="1:11" s="1" customFormat="1" ht="12.75" customHeight="1" x14ac:dyDescent="0.25">
      <c r="A63" s="166"/>
      <c r="B63" s="169" t="s">
        <v>90</v>
      </c>
      <c r="C63" s="167"/>
      <c r="D63" s="168"/>
      <c r="E63" s="167"/>
      <c r="F63" s="118"/>
      <c r="G63" s="118"/>
    </row>
    <row r="64" spans="1:11" s="1" customFormat="1" ht="12.75" customHeight="1" x14ac:dyDescent="0.25">
      <c r="A64" s="166"/>
      <c r="B64" s="115" t="s">
        <v>91</v>
      </c>
      <c r="C64" s="167" t="s">
        <v>92</v>
      </c>
      <c r="D64" s="168">
        <v>8000</v>
      </c>
      <c r="E64" s="167"/>
      <c r="F64" s="118">
        <v>100</v>
      </c>
      <c r="G64" s="118">
        <f>SUM(D64*F64)</f>
        <v>800000</v>
      </c>
    </row>
    <row r="65" spans="1:7" s="1" customFormat="1" ht="12" customHeight="1" x14ac:dyDescent="0.25">
      <c r="A65" s="165"/>
      <c r="B65" s="111" t="s">
        <v>93</v>
      </c>
      <c r="C65" s="112"/>
      <c r="D65" s="112"/>
      <c r="E65" s="112"/>
      <c r="F65" s="113"/>
      <c r="G65" s="114">
        <f>SUM(G46:G62)</f>
        <v>6454560</v>
      </c>
    </row>
    <row r="66" spans="1:7" s="1" customFormat="1" ht="12" customHeight="1" x14ac:dyDescent="0.25">
      <c r="A66" s="5"/>
      <c r="B66" s="44"/>
      <c r="C66" s="45"/>
      <c r="D66" s="45"/>
      <c r="E66" s="54"/>
      <c r="F66" s="46"/>
      <c r="G66" s="46"/>
    </row>
    <row r="67" spans="1:7" s="1" customFormat="1" ht="24" customHeight="1" x14ac:dyDescent="0.25">
      <c r="A67" s="5"/>
      <c r="B67" s="33" t="s">
        <v>94</v>
      </c>
      <c r="C67" s="34"/>
      <c r="D67" s="35"/>
      <c r="E67" s="35"/>
      <c r="F67" s="36"/>
      <c r="G67" s="36"/>
    </row>
    <row r="68" spans="1:7" s="1" customFormat="1" ht="24" x14ac:dyDescent="0.25">
      <c r="A68" s="23"/>
      <c r="B68" s="47" t="s">
        <v>95</v>
      </c>
      <c r="C68" s="48" t="s">
        <v>59</v>
      </c>
      <c r="D68" s="48" t="s">
        <v>60</v>
      </c>
      <c r="E68" s="47" t="s">
        <v>27</v>
      </c>
      <c r="F68" s="48" t="s">
        <v>28</v>
      </c>
      <c r="G68" s="47" t="s">
        <v>29</v>
      </c>
    </row>
    <row r="69" spans="1:7" s="1" customFormat="1" ht="13.5" customHeight="1" x14ac:dyDescent="0.25">
      <c r="A69" s="5"/>
      <c r="B69" s="94" t="s">
        <v>96</v>
      </c>
      <c r="C69" s="49" t="s">
        <v>97</v>
      </c>
      <c r="D69" s="51">
        <v>75</v>
      </c>
      <c r="E69" s="31" t="s">
        <v>98</v>
      </c>
      <c r="F69" s="55">
        <v>20000</v>
      </c>
      <c r="G69" s="51">
        <f>(D69*F69)</f>
        <v>1500000</v>
      </c>
    </row>
    <row r="70" spans="1:7" s="1" customFormat="1" ht="13.5" customHeight="1" x14ac:dyDescent="0.25">
      <c r="A70" s="66"/>
      <c r="B70" s="115" t="s">
        <v>99</v>
      </c>
      <c r="C70" s="116" t="s">
        <v>59</v>
      </c>
      <c r="D70" s="117">
        <v>100</v>
      </c>
      <c r="E70" s="116" t="s">
        <v>85</v>
      </c>
      <c r="F70" s="118">
        <v>1500</v>
      </c>
      <c r="G70" s="119">
        <f>(D70*F70)</f>
        <v>150000</v>
      </c>
    </row>
    <row r="71" spans="1:7" s="1" customFormat="1" ht="12" customHeight="1" x14ac:dyDescent="0.25">
      <c r="A71" s="2"/>
      <c r="B71" s="56" t="s">
        <v>100</v>
      </c>
      <c r="C71" s="57"/>
      <c r="D71" s="57"/>
      <c r="E71" s="57"/>
      <c r="F71" s="58"/>
      <c r="G71" s="59">
        <f>SUM(G69)</f>
        <v>1500000</v>
      </c>
    </row>
    <row r="72" spans="1:7" s="1" customFormat="1" ht="12" customHeight="1" x14ac:dyDescent="0.25">
      <c r="A72" s="66"/>
      <c r="B72" s="69"/>
      <c r="C72" s="69"/>
      <c r="D72" s="69"/>
      <c r="E72" s="69"/>
      <c r="F72" s="70"/>
      <c r="G72" s="70"/>
    </row>
    <row r="73" spans="1:7" s="1" customFormat="1" ht="12" customHeight="1" x14ac:dyDescent="0.25">
      <c r="A73" s="66"/>
      <c r="B73" s="71" t="s">
        <v>101</v>
      </c>
      <c r="C73" s="72"/>
      <c r="D73" s="72"/>
      <c r="E73" s="72"/>
      <c r="F73" s="72"/>
      <c r="G73" s="73">
        <f>G28+G33+G42+G65+G71</f>
        <v>19284560</v>
      </c>
    </row>
    <row r="74" spans="1:7" s="1" customFormat="1" ht="12" customHeight="1" x14ac:dyDescent="0.25">
      <c r="A74" s="66"/>
      <c r="B74" s="74" t="s">
        <v>102</v>
      </c>
      <c r="C74" s="61"/>
      <c r="D74" s="61"/>
      <c r="E74" s="61"/>
      <c r="F74" s="61"/>
      <c r="G74" s="75">
        <f>G73*0.05</f>
        <v>964228</v>
      </c>
    </row>
    <row r="75" spans="1:7" s="1" customFormat="1" ht="12" customHeight="1" x14ac:dyDescent="0.25">
      <c r="A75" s="66"/>
      <c r="B75" s="76" t="s">
        <v>103</v>
      </c>
      <c r="C75" s="60"/>
      <c r="D75" s="60"/>
      <c r="E75" s="60"/>
      <c r="F75" s="60"/>
      <c r="G75" s="77">
        <f>G74+G73</f>
        <v>20248788</v>
      </c>
    </row>
    <row r="76" spans="1:7" s="1" customFormat="1" ht="12" customHeight="1" x14ac:dyDescent="0.25">
      <c r="A76" s="66"/>
      <c r="B76" s="74" t="s">
        <v>104</v>
      </c>
      <c r="C76" s="61"/>
      <c r="D76" s="61"/>
      <c r="E76" s="61"/>
      <c r="F76" s="61"/>
      <c r="G76" s="75">
        <f>G12</f>
        <v>21000000</v>
      </c>
    </row>
    <row r="77" spans="1:7" s="1" customFormat="1" ht="12" customHeight="1" x14ac:dyDescent="0.25">
      <c r="A77" s="66"/>
      <c r="B77" s="78" t="s">
        <v>105</v>
      </c>
      <c r="C77" s="79"/>
      <c r="D77" s="79"/>
      <c r="E77" s="79"/>
      <c r="F77" s="79"/>
      <c r="G77" s="80">
        <f>G76-G75</f>
        <v>751212</v>
      </c>
    </row>
    <row r="78" spans="1:7" s="1" customFormat="1" ht="12.75" customHeight="1" x14ac:dyDescent="0.25">
      <c r="A78" s="66"/>
      <c r="B78" s="67" t="s">
        <v>106</v>
      </c>
      <c r="C78" s="68"/>
      <c r="D78" s="68"/>
      <c r="E78" s="68"/>
      <c r="F78" s="68"/>
      <c r="G78" s="63"/>
    </row>
    <row r="79" spans="1:7" s="1" customFormat="1" ht="12" customHeight="1" thickBot="1" x14ac:dyDescent="0.3">
      <c r="A79" s="66"/>
      <c r="B79" s="81"/>
      <c r="C79" s="68"/>
      <c r="D79" s="68"/>
      <c r="E79" s="68"/>
      <c r="F79" s="68"/>
      <c r="G79" s="63"/>
    </row>
    <row r="80" spans="1:7" s="1" customFormat="1" ht="12" customHeight="1" x14ac:dyDescent="0.25">
      <c r="A80" s="66"/>
      <c r="B80" s="83" t="s">
        <v>107</v>
      </c>
      <c r="C80" s="84"/>
      <c r="D80" s="84"/>
      <c r="E80" s="84"/>
      <c r="F80" s="85"/>
      <c r="G80" s="63"/>
    </row>
    <row r="81" spans="1:7" s="1" customFormat="1" ht="12" customHeight="1" x14ac:dyDescent="0.25">
      <c r="A81" s="66"/>
      <c r="B81" s="86" t="s">
        <v>108</v>
      </c>
      <c r="C81" s="65"/>
      <c r="D81" s="65"/>
      <c r="E81" s="65"/>
      <c r="F81" s="87"/>
      <c r="G81" s="63"/>
    </row>
    <row r="82" spans="1:7" s="1" customFormat="1" ht="12" customHeight="1" x14ac:dyDescent="0.25">
      <c r="A82" s="66"/>
      <c r="B82" s="86" t="s">
        <v>109</v>
      </c>
      <c r="C82" s="65"/>
      <c r="D82" s="65"/>
      <c r="E82" s="65"/>
      <c r="F82" s="87"/>
      <c r="G82" s="63"/>
    </row>
    <row r="83" spans="1:7" s="1" customFormat="1" ht="12" customHeight="1" x14ac:dyDescent="0.25">
      <c r="A83" s="66"/>
      <c r="B83" s="86" t="s">
        <v>110</v>
      </c>
      <c r="C83" s="65"/>
      <c r="D83" s="65"/>
      <c r="E83" s="65"/>
      <c r="F83" s="87"/>
      <c r="G83" s="63"/>
    </row>
    <row r="84" spans="1:7" s="1" customFormat="1" ht="12" customHeight="1" x14ac:dyDescent="0.25">
      <c r="A84" s="66"/>
      <c r="B84" s="86" t="s">
        <v>111</v>
      </c>
      <c r="C84" s="65"/>
      <c r="D84" s="65"/>
      <c r="E84" s="65"/>
      <c r="F84" s="87"/>
      <c r="G84" s="63"/>
    </row>
    <row r="85" spans="1:7" s="1" customFormat="1" ht="12.75" customHeight="1" x14ac:dyDescent="0.25">
      <c r="A85" s="66"/>
      <c r="B85" s="86" t="s">
        <v>112</v>
      </c>
      <c r="C85" s="65"/>
      <c r="D85" s="65"/>
      <c r="E85" s="65"/>
      <c r="F85" s="87"/>
      <c r="G85" s="63"/>
    </row>
    <row r="86" spans="1:7" s="1" customFormat="1" ht="12.75" customHeight="1" thickBot="1" x14ac:dyDescent="0.3">
      <c r="A86" s="66"/>
      <c r="B86" s="88" t="s">
        <v>113</v>
      </c>
      <c r="C86" s="89"/>
      <c r="D86" s="89"/>
      <c r="E86" s="89"/>
      <c r="F86" s="90"/>
      <c r="G86" s="63"/>
    </row>
    <row r="87" spans="1:7" s="1" customFormat="1" ht="15" customHeight="1" x14ac:dyDescent="0.25">
      <c r="A87" s="66"/>
      <c r="B87" s="82"/>
      <c r="C87" s="65"/>
      <c r="D87" s="65"/>
      <c r="E87" s="65"/>
      <c r="F87" s="65"/>
      <c r="G87" s="63"/>
    </row>
    <row r="88" spans="1:7" s="1" customFormat="1" ht="12" customHeight="1" thickBot="1" x14ac:dyDescent="0.3">
      <c r="A88" s="66"/>
      <c r="B88" s="172" t="s">
        <v>114</v>
      </c>
      <c r="C88" s="173"/>
      <c r="D88" s="120"/>
      <c r="E88" s="121"/>
      <c r="F88" s="121"/>
      <c r="G88" s="63"/>
    </row>
    <row r="89" spans="1:7" s="1" customFormat="1" ht="12" customHeight="1" x14ac:dyDescent="0.25">
      <c r="A89" s="66"/>
      <c r="B89" s="122" t="s">
        <v>95</v>
      </c>
      <c r="C89" s="123" t="s">
        <v>115</v>
      </c>
      <c r="D89" s="124" t="s">
        <v>116</v>
      </c>
      <c r="E89" s="121"/>
      <c r="F89" s="121"/>
      <c r="G89" s="63"/>
    </row>
    <row r="90" spans="1:7" s="1" customFormat="1" ht="12" customHeight="1" x14ac:dyDescent="0.25">
      <c r="A90" s="66"/>
      <c r="B90" s="125" t="s">
        <v>117</v>
      </c>
      <c r="C90" s="126">
        <f>G28</f>
        <v>10600000</v>
      </c>
      <c r="D90" s="127">
        <f>(C90/C96)</f>
        <v>0.52348812185697235</v>
      </c>
      <c r="E90" s="121"/>
      <c r="F90" s="121"/>
      <c r="G90" s="63"/>
    </row>
    <row r="91" spans="1:7" s="1" customFormat="1" ht="12" customHeight="1" x14ac:dyDescent="0.25">
      <c r="A91" s="66"/>
      <c r="B91" s="125" t="s">
        <v>118</v>
      </c>
      <c r="C91" s="126">
        <f>G33</f>
        <v>0</v>
      </c>
      <c r="D91" s="127">
        <v>0</v>
      </c>
      <c r="E91" s="121"/>
      <c r="F91" s="121"/>
      <c r="G91" s="63"/>
    </row>
    <row r="92" spans="1:7" s="1" customFormat="1" ht="12" customHeight="1" x14ac:dyDescent="0.25">
      <c r="A92" s="66"/>
      <c r="B92" s="125" t="s">
        <v>119</v>
      </c>
      <c r="C92" s="126">
        <f>G42</f>
        <v>730000</v>
      </c>
      <c r="D92" s="127">
        <f>(C92/C96)</f>
        <v>3.6051540467508476E-2</v>
      </c>
      <c r="E92" s="121"/>
      <c r="F92" s="121"/>
      <c r="G92" s="63"/>
    </row>
    <row r="93" spans="1:7" s="1" customFormat="1" ht="12" customHeight="1" x14ac:dyDescent="0.25">
      <c r="A93" s="66"/>
      <c r="B93" s="125" t="s">
        <v>58</v>
      </c>
      <c r="C93" s="126">
        <f>G65</f>
        <v>6454560</v>
      </c>
      <c r="D93" s="127">
        <f>(C93/C96)</f>
        <v>0.3187627822465226</v>
      </c>
      <c r="E93" s="121"/>
      <c r="F93" s="121"/>
      <c r="G93" s="63"/>
    </row>
    <row r="94" spans="1:7" s="1" customFormat="1" ht="12" customHeight="1" x14ac:dyDescent="0.25">
      <c r="A94" s="66"/>
      <c r="B94" s="125" t="s">
        <v>120</v>
      </c>
      <c r="C94" s="128">
        <f>G71</f>
        <v>1500000</v>
      </c>
      <c r="D94" s="127">
        <f>(C94/C96)</f>
        <v>7.4078507809948915E-2</v>
      </c>
      <c r="E94" s="129"/>
      <c r="F94" s="129"/>
      <c r="G94" s="63"/>
    </row>
    <row r="95" spans="1:7" s="1" customFormat="1" ht="12.75" customHeight="1" x14ac:dyDescent="0.25">
      <c r="A95" s="66"/>
      <c r="B95" s="125" t="s">
        <v>121</v>
      </c>
      <c r="C95" s="128">
        <f>G74</f>
        <v>964228</v>
      </c>
      <c r="D95" s="127">
        <f>(C95/C96)</f>
        <v>4.7619047619047616E-2</v>
      </c>
      <c r="E95" s="129"/>
      <c r="F95" s="129"/>
      <c r="G95" s="63"/>
    </row>
    <row r="96" spans="1:7" s="1" customFormat="1" ht="12" customHeight="1" thickBot="1" x14ac:dyDescent="0.3">
      <c r="A96" s="66"/>
      <c r="B96" s="130" t="s">
        <v>122</v>
      </c>
      <c r="C96" s="131">
        <f>SUM(C90:C95)</f>
        <v>20248788</v>
      </c>
      <c r="D96" s="132">
        <f>SUM(D90:D95)</f>
        <v>1</v>
      </c>
      <c r="E96" s="129"/>
      <c r="F96" s="129"/>
      <c r="G96" s="63"/>
    </row>
    <row r="97" spans="1:7" s="1" customFormat="1" ht="12.75" customHeight="1" x14ac:dyDescent="0.25">
      <c r="A97" s="66"/>
      <c r="B97" s="133"/>
      <c r="C97" s="134"/>
      <c r="D97" s="134"/>
      <c r="E97" s="134"/>
      <c r="F97" s="134"/>
      <c r="G97" s="63"/>
    </row>
    <row r="98" spans="1:7" s="1" customFormat="1" ht="12" customHeight="1" x14ac:dyDescent="0.25">
      <c r="A98" s="62"/>
      <c r="B98" s="135"/>
      <c r="C98" s="134"/>
      <c r="D98" s="134"/>
      <c r="E98" s="134"/>
      <c r="F98" s="134"/>
      <c r="G98" s="63"/>
    </row>
    <row r="99" spans="1:7" s="1" customFormat="1" ht="12" customHeight="1" thickBot="1" x14ac:dyDescent="0.3">
      <c r="A99" s="66"/>
      <c r="B99" s="136"/>
      <c r="C99" s="137" t="s">
        <v>123</v>
      </c>
      <c r="D99" s="138"/>
      <c r="E99" s="139"/>
      <c r="F99" s="140"/>
      <c r="G99" s="63"/>
    </row>
    <row r="100" spans="1:7" s="1" customFormat="1" ht="12.75" customHeight="1" x14ac:dyDescent="0.25">
      <c r="A100" s="66"/>
      <c r="B100" s="141" t="s">
        <v>124</v>
      </c>
      <c r="C100" s="142">
        <v>30000</v>
      </c>
      <c r="D100" s="142">
        <v>700</v>
      </c>
      <c r="E100" s="143">
        <v>31000</v>
      </c>
      <c r="F100" s="144"/>
      <c r="G100" s="64"/>
    </row>
    <row r="101" spans="1:7" s="1" customFormat="1" ht="15.6" customHeight="1" thickBot="1" x14ac:dyDescent="0.3">
      <c r="A101" s="66"/>
      <c r="B101" s="130" t="s">
        <v>125</v>
      </c>
      <c r="C101" s="131">
        <f>(G75/C100)</f>
        <v>674.95960000000002</v>
      </c>
      <c r="D101" s="131">
        <f>(G75/D100)</f>
        <v>28926.84</v>
      </c>
      <c r="E101" s="145">
        <f>(G75/E100)</f>
        <v>653.18670967741934</v>
      </c>
      <c r="F101" s="144"/>
      <c r="G101" s="64"/>
    </row>
    <row r="102" spans="1:7" ht="11.25" customHeight="1" x14ac:dyDescent="0.25">
      <c r="B102" s="146" t="s">
        <v>126</v>
      </c>
      <c r="C102" s="147"/>
      <c r="D102" s="147"/>
      <c r="E102" s="147"/>
      <c r="F102" s="147"/>
      <c r="G102" s="147"/>
    </row>
    <row r="103" spans="1:7" ht="11.25" customHeight="1" x14ac:dyDescent="0.25">
      <c r="B103" s="148"/>
      <c r="C103" s="148"/>
      <c r="D103" s="148"/>
      <c r="E103" s="148"/>
      <c r="F103" s="148"/>
      <c r="G103" s="148"/>
    </row>
    <row r="104" spans="1:7" ht="11.25" customHeight="1" x14ac:dyDescent="0.25">
      <c r="B104" s="148"/>
      <c r="C104" s="148"/>
      <c r="D104" s="148"/>
      <c r="E104" s="148"/>
      <c r="F104" s="148"/>
      <c r="G104" s="148"/>
    </row>
  </sheetData>
  <mergeCells count="8">
    <mergeCell ref="B17:G17"/>
    <mergeCell ref="B88:C8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 2DO AÑO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2023-04-10T13:47:10Z</dcterms:modified>
  <cp:category/>
  <cp:contentStatus/>
</cp:coreProperties>
</file>