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VALPARISO\LA LIGUA\"/>
    </mc:Choice>
  </mc:AlternateContent>
  <bookViews>
    <workbookView xWindow="0" yWindow="0" windowWidth="28800" windowHeight="11475" firstSheet="1" activeTab="1"/>
  </bookViews>
  <sheets>
    <sheet name="bovinos" sheetId="20" state="hidden" r:id="rId1"/>
    <sheet name="Bovino Carne" sheetId="21" r:id="rId2"/>
  </sheets>
  <definedNames>
    <definedName name="_xlnm.Print_Area" localSheetId="0">bovinos!$B$6:$G$60</definedName>
  </definedNames>
  <calcPr calcId="162913"/>
</workbook>
</file>

<file path=xl/calcChain.xml><?xml version="1.0" encoding="utf-8"?>
<calcChain xmlns="http://schemas.openxmlformats.org/spreadsheetml/2006/main">
  <c r="G38" i="21" l="1"/>
  <c r="G40" i="21"/>
  <c r="G37" i="21"/>
  <c r="C68" i="21"/>
  <c r="C66" i="21"/>
  <c r="C65" i="21"/>
  <c r="G39" i="21"/>
  <c r="G22" i="21"/>
  <c r="G21" i="21"/>
  <c r="G20" i="21"/>
  <c r="G19" i="21"/>
  <c r="G18" i="21"/>
  <c r="G9" i="21"/>
  <c r="G51" i="21" s="1"/>
  <c r="G41" i="21" l="1"/>
  <c r="C67" i="21" s="1"/>
  <c r="G23" i="21"/>
  <c r="C64" i="21" s="1"/>
  <c r="C68" i="20"/>
  <c r="C66" i="20"/>
  <c r="C65" i="20"/>
  <c r="G48" i="21" l="1"/>
  <c r="G49" i="21" s="1"/>
  <c r="E75" i="21" l="1"/>
  <c r="D75" i="21"/>
  <c r="C75" i="21"/>
  <c r="G50" i="21"/>
  <c r="G52" i="21" s="1"/>
  <c r="C69" i="21"/>
  <c r="C70" i="21" l="1"/>
  <c r="D69" i="21" s="1"/>
  <c r="F39" i="20"/>
  <c r="F38" i="20"/>
  <c r="F37" i="20"/>
  <c r="D68" i="21" l="1"/>
  <c r="D66" i="21"/>
  <c r="D67" i="21"/>
  <c r="D64" i="21"/>
  <c r="F22" i="20"/>
  <c r="F21" i="20"/>
  <c r="F20" i="20"/>
  <c r="F19" i="20"/>
  <c r="F18" i="20"/>
  <c r="D70" i="21" l="1"/>
  <c r="G40" i="20"/>
  <c r="G39" i="20"/>
  <c r="G38" i="20"/>
  <c r="G37" i="20"/>
  <c r="G41" i="20" s="1"/>
  <c r="G22" i="20"/>
  <c r="G21" i="20"/>
  <c r="G20" i="20"/>
  <c r="G19" i="20"/>
  <c r="G18" i="20"/>
  <c r="G9" i="20"/>
  <c r="G51" i="20" s="1"/>
  <c r="C67" i="20" l="1"/>
  <c r="G23" i="20"/>
  <c r="C64" i="20" s="1"/>
  <c r="G48" i="20" l="1"/>
  <c r="G49" i="20" s="1"/>
  <c r="G50" i="20" l="1"/>
  <c r="G52" i="20" s="1"/>
  <c r="D75" i="20"/>
  <c r="C69" i="20"/>
  <c r="C70" i="20" s="1"/>
  <c r="E75" i="20"/>
  <c r="C75" i="20"/>
  <c r="D69" i="20" l="1"/>
  <c r="D66" i="20"/>
  <c r="D68" i="20"/>
  <c r="D67" i="20"/>
  <c r="D64" i="20"/>
  <c r="D70" i="20" s="1"/>
</calcChain>
</file>

<file path=xl/sharedStrings.xml><?xml version="1.0" encoding="utf-8"?>
<sst xmlns="http://schemas.openxmlformats.org/spreadsheetml/2006/main" count="258" uniqueCount="94">
  <si>
    <t>VARIEDAD</t>
  </si>
  <si>
    <t>FECHA DE COSECHA</t>
  </si>
  <si>
    <t>CONTINGENCIA</t>
  </si>
  <si>
    <t>FECHA PRECIO INSUMOS</t>
  </si>
  <si>
    <t>Unidad</t>
  </si>
  <si>
    <t>INSUMOS</t>
  </si>
  <si>
    <t>TOTAL COSTOS DIRECTOS</t>
  </si>
  <si>
    <t>Insumos</t>
  </si>
  <si>
    <t xml:space="preserve"> Precio Unitario ($) </t>
  </si>
  <si>
    <t xml:space="preserve"> Sub Total ($) </t>
  </si>
  <si>
    <t>RESULTADO ECONOMICO</t>
  </si>
  <si>
    <t>N° Jornadas</t>
  </si>
  <si>
    <t>JH</t>
  </si>
  <si>
    <t>Labores</t>
  </si>
  <si>
    <t>FECHA ESTIMADA  PRECIO VENTA</t>
  </si>
  <si>
    <t>COMUNA/LOCALIDAD</t>
  </si>
  <si>
    <t>INGRESOS ESPERADOS</t>
  </si>
  <si>
    <t>Más Imprevistos (5%)</t>
  </si>
  <si>
    <t>TOTAL COSTOS</t>
  </si>
  <si>
    <t>Subtotal Insumos</t>
  </si>
  <si>
    <t>Subtotal Jornadas Hombre</t>
  </si>
  <si>
    <t>VALPARAISO</t>
  </si>
  <si>
    <t>Kg.</t>
  </si>
  <si>
    <t>MEDIO</t>
  </si>
  <si>
    <t>JORNADAS ANIMAL</t>
  </si>
  <si>
    <t>Época (Mes)</t>
  </si>
  <si>
    <t>OTROS</t>
  </si>
  <si>
    <t>Item</t>
  </si>
  <si>
    <t>Subtotal Otros</t>
  </si>
  <si>
    <t>Fuente: INDAP</t>
  </si>
  <si>
    <t>Notas:</t>
  </si>
  <si>
    <t>2.  Precio de Insumos corresponde a  precios  colocados en el predio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</si>
  <si>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</si>
  <si>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</si>
  <si>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operador, combustible y  arriendo de la maquinaria propiamente tal</t>
  </si>
  <si>
    <t>6. El  costo de la mano de obra incluye impuestos e  imposiciones</t>
  </si>
  <si>
    <t>INGRESO ESPERADO, CON IVA ($)</t>
  </si>
  <si>
    <t>DESTINO PRODUCCIÓN</t>
  </si>
  <si>
    <t>Unidad (Kg/l/u)</t>
  </si>
  <si>
    <t>Cantidad (Kg/l/u)</t>
  </si>
  <si>
    <t>RUBRO O CULTIVO</t>
  </si>
  <si>
    <t>NIVEL TECNOLÓGICO</t>
  </si>
  <si>
    <t>REGIÓN</t>
  </si>
  <si>
    <t>ÁREA</t>
  </si>
  <si>
    <t>LA LIGUA</t>
  </si>
  <si>
    <t>MANO DE OBRA</t>
  </si>
  <si>
    <t>1. Precios de insumos y productos se expresan con IVA.</t>
  </si>
  <si>
    <t>Ene-Dic</t>
  </si>
  <si>
    <t>VACA ENGORDA</t>
  </si>
  <si>
    <t>PRECIO ESPERADO ($/animal)</t>
  </si>
  <si>
    <t>MERCADO INTERNO (Intermediario)</t>
  </si>
  <si>
    <t>PAIHUEN, ALICAHUE, LOS MOLLES ALTO, CATAPILCO</t>
  </si>
  <si>
    <t>ANUAL</t>
  </si>
  <si>
    <t>Alimentación</t>
  </si>
  <si>
    <t>Mar y Abri</t>
  </si>
  <si>
    <t>Desparasitación / vacunación</t>
  </si>
  <si>
    <t>Mar-Sep</t>
  </si>
  <si>
    <t>Rodeo de ganado</t>
  </si>
  <si>
    <t>Destete</t>
  </si>
  <si>
    <t>Mar</t>
  </si>
  <si>
    <t>Selección y desecho</t>
  </si>
  <si>
    <t>Nov y Mar</t>
  </si>
  <si>
    <t>Antiparasitario</t>
  </si>
  <si>
    <t>Cc.</t>
  </si>
  <si>
    <t>Mar y Sep</t>
  </si>
  <si>
    <t>Vacunas</t>
  </si>
  <si>
    <t>Alimentación con subproductos</t>
  </si>
  <si>
    <t>Mar-Abril</t>
  </si>
  <si>
    <t>Alimentación con heno</t>
  </si>
  <si>
    <t>fardo</t>
  </si>
  <si>
    <t>Mar-Sept</t>
  </si>
  <si>
    <t>BOVINOS CARNE (CRIOLLO)</t>
  </si>
  <si>
    <t>dosis</t>
  </si>
  <si>
    <t>Todo el año</t>
  </si>
  <si>
    <t>EMERGENCIA, Grave Sequia</t>
  </si>
  <si>
    <t>RENDIMIENTO (terneros)</t>
  </si>
  <si>
    <t>COSTOS DIRECTOS DE PRODUCCIÓN POR HECTÁREA (INCLUYE IVA)</t>
  </si>
  <si>
    <t xml:space="preserve"> </t>
  </si>
  <si>
    <t>Subtotal Jornadas Animal</t>
  </si>
  <si>
    <t>MAQUINARIA</t>
  </si>
  <si>
    <t>Subtotal Costo Maquinaria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</si>
  <si>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</si>
  <si>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</si>
  <si>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</si>
  <si>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</si>
  <si>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</si>
  <si>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</si>
  <si>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</si>
  <si>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</si>
  <si>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</si>
  <si>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</si>
  <si>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Costo unitario ($/ Unidades) (*)</t>
  </si>
  <si>
    <t>(*): Este valor representa el valor mìnimo de venta del producto</t>
  </si>
  <si>
    <t>Rendimiento  (terneros/hà)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</si>
</sst>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* #,##0_ ;_ * \-#,##0_ ;_ * &quot;-&quot;_ ;_ @_ 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b/>
      <i/>
      <sz val="7"/>
      <color theme="1"/>
      <name val="Calibri"/>
      <family val="2"/>
      <scheme val="minor"/>
    </font>
    <font>
      <sz val="7"/>
      <color theme="0"/>
      <name val="Calibri"/>
      <family val="2"/>
      <scheme val="minor"/>
    </font>
    <font>
      <b/>
      <sz val="7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rgb="FFFFFFFF"/>
      <name val="Calibri"/>
      <family val="2"/>
    </font>
    <font>
      <sz val="9"/>
      <color theme="1"/>
      <name val="Calibri"/>
      <family val="2"/>
      <scheme val="minor"/>
    </font>
    <font>
      <sz val="9"/>
      <color rgb="FFFFFFFF"/>
      <name val="Calibri"/>
      <family val="2"/>
    </font>
    <font>
      <b/>
      <i/>
      <sz val="9"/>
      <color rgb="FFFFFFFF"/>
      <name val="Calibri"/>
      <family val="2"/>
    </font>
    <font>
      <sz val="8"/>
      <color theme="1"/>
      <name val="Arial Narrow"/>
      <family val="2"/>
    </font>
    <font>
      <sz val="8"/>
      <color rgb="FFFFFFFF"/>
      <name val="Arial Narrow"/>
      <family val="2"/>
    </font>
    <font>
      <sz val="9"/>
      <color rgb="FF000000"/>
      <name val="Calibri"/>
      <family val="2"/>
    </font>
    <font>
      <sz val="9"/>
      <color rgb="FFFFFFFF"/>
      <name val="Arial Narrow"/>
      <family val="2"/>
    </font>
    <font>
      <sz val="10"/>
      <color rgb="FF000000"/>
      <name val="Arial Narrow"/>
      <family val="2"/>
    </font>
    <font>
      <sz val="8"/>
      <color rgb="FF000000"/>
      <name val="Arial Narrow"/>
      <family val="2"/>
    </font>
    <font>
      <b/>
      <sz val="7"/>
      <color rgb="FFFFFFFF"/>
      <name val="Calibri"/>
      <family val="2"/>
    </font>
    <font>
      <b/>
      <sz val="7"/>
      <color rgb="FFFEFEFE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</font>
    <font>
      <sz val="8"/>
      <color rgb="FFFFFFFF"/>
      <name val="Calibri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8">
    <xf numFmtId="0" fontId="0" fillId="0" borderId="0"/>
    <xf numFmtId="166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164" fontId="25" fillId="0" borderId="0" applyFont="0" applyFill="0" applyBorder="0" applyAlignment="0" applyProtection="0"/>
  </cellStyleXfs>
  <cellXfs count="144">
    <xf numFmtId="0" fontId="0" fillId="0" borderId="0" xfId="0"/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right" vertical="center"/>
    </xf>
    <xf numFmtId="3" fontId="3" fillId="0" borderId="2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2" borderId="2" xfId="0" applyFont="1" applyFill="1" applyBorder="1" applyAlignment="1">
      <alignment horizontal="right" vertical="center" wrapText="1"/>
    </xf>
    <xf numFmtId="14" fontId="3" fillId="2" borderId="2" xfId="0" applyNumberFormat="1" applyFont="1" applyFill="1" applyBorder="1" applyAlignment="1">
      <alignment horizontal="right" vertical="center"/>
    </xf>
    <xf numFmtId="3" fontId="4" fillId="0" borderId="2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3" fontId="3" fillId="0" borderId="2" xfId="0" applyNumberFormat="1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3" fillId="2" borderId="0" xfId="0" applyNumberFormat="1" applyFont="1" applyFill="1" applyBorder="1" applyAlignment="1">
      <alignment vertical="center"/>
    </xf>
    <xf numFmtId="3" fontId="8" fillId="0" borderId="2" xfId="0" applyNumberFormat="1" applyFont="1" applyBorder="1" applyAlignment="1">
      <alignment horizontal="right" vertical="center"/>
    </xf>
    <xf numFmtId="17" fontId="3" fillId="0" borderId="2" xfId="0" applyNumberFormat="1" applyFont="1" applyBorder="1" applyAlignment="1">
      <alignment horizontal="right" vertical="center"/>
    </xf>
    <xf numFmtId="49" fontId="9" fillId="3" borderId="6" xfId="0" applyNumberFormat="1" applyFont="1" applyFill="1" applyBorder="1" applyAlignment="1">
      <alignment vertical="center" wrapText="1"/>
    </xf>
    <xf numFmtId="0" fontId="10" fillId="0" borderId="2" xfId="0" applyFont="1" applyBorder="1" applyAlignment="1">
      <alignment horizontal="right" vertical="center"/>
    </xf>
    <xf numFmtId="49" fontId="9" fillId="5" borderId="8" xfId="0" applyNumberFormat="1" applyFont="1" applyFill="1" applyBorder="1" applyAlignment="1">
      <alignment vertical="center"/>
    </xf>
    <xf numFmtId="49" fontId="9" fillId="3" borderId="7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3" fontId="13" fillId="0" borderId="2" xfId="0" applyNumberFormat="1" applyFont="1" applyBorder="1" applyAlignment="1">
      <alignment vertical="center"/>
    </xf>
    <xf numFmtId="49" fontId="9" fillId="5" borderId="5" xfId="0" applyNumberFormat="1" applyFont="1" applyFill="1" applyBorder="1" applyAlignment="1">
      <alignment vertical="center"/>
    </xf>
    <xf numFmtId="0" fontId="15" fillId="6" borderId="9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6" borderId="10" xfId="0" applyFont="1" applyFill="1" applyBorder="1" applyAlignment="1">
      <alignment vertical="center"/>
    </xf>
    <xf numFmtId="0" fontId="15" fillId="6" borderId="10" xfId="0" applyFont="1" applyFill="1" applyBorder="1" applyAlignment="1">
      <alignment horizontal="right" vertical="center"/>
    </xf>
    <xf numFmtId="49" fontId="9" fillId="3" borderId="5" xfId="0" applyNumberFormat="1" applyFont="1" applyFill="1" applyBorder="1" applyAlignment="1">
      <alignment horizontal="center" vertical="center"/>
    </xf>
    <xf numFmtId="49" fontId="9" fillId="3" borderId="5" xfId="0" applyNumberFormat="1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vertical="center"/>
    </xf>
    <xf numFmtId="0" fontId="15" fillId="6" borderId="5" xfId="0" applyFont="1" applyFill="1" applyBorder="1" applyAlignment="1">
      <alignment horizontal="center" vertical="center"/>
    </xf>
    <xf numFmtId="3" fontId="15" fillId="6" borderId="5" xfId="0" applyNumberFormat="1" applyFont="1" applyFill="1" applyBorder="1" applyAlignment="1">
      <alignment vertical="center"/>
    </xf>
    <xf numFmtId="3" fontId="15" fillId="6" borderId="5" xfId="0" applyNumberFormat="1" applyFont="1" applyFill="1" applyBorder="1" applyAlignment="1">
      <alignment horizontal="center" vertical="center"/>
    </xf>
    <xf numFmtId="49" fontId="11" fillId="3" borderId="5" xfId="0" applyNumberFormat="1" applyFont="1" applyFill="1" applyBorder="1" applyAlignment="1">
      <alignment vertical="center"/>
    </xf>
    <xf numFmtId="0" fontId="11" fillId="3" borderId="5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vertical="center"/>
    </xf>
    <xf numFmtId="3" fontId="11" fillId="3" borderId="5" xfId="0" applyNumberFormat="1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/>
    </xf>
    <xf numFmtId="49" fontId="9" fillId="3" borderId="8" xfId="0" applyNumberFormat="1" applyFont="1" applyFill="1" applyBorder="1" applyAlignment="1">
      <alignment horizontal="center" vertical="center" wrapText="1"/>
    </xf>
    <xf numFmtId="49" fontId="14" fillId="3" borderId="5" xfId="0" applyNumberFormat="1" applyFont="1" applyFill="1" applyBorder="1" applyAlignment="1">
      <alignment vertical="center"/>
    </xf>
    <xf numFmtId="0" fontId="14" fillId="3" borderId="5" xfId="0" applyFont="1" applyFill="1" applyBorder="1" applyAlignment="1">
      <alignment horizontal="center" vertical="center"/>
    </xf>
    <xf numFmtId="3" fontId="14" fillId="3" borderId="5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 wrapText="1"/>
    </xf>
    <xf numFmtId="49" fontId="9" fillId="3" borderId="11" xfId="0" applyNumberFormat="1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horizontal="center" vertical="center" wrapText="1"/>
    </xf>
    <xf numFmtId="1" fontId="13" fillId="2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right" vertical="center" wrapText="1"/>
    </xf>
    <xf numFmtId="3" fontId="13" fillId="2" borderId="2" xfId="0" applyNumberFormat="1" applyFont="1" applyFill="1" applyBorder="1" applyAlignment="1">
      <alignment vertical="center" wrapText="1"/>
    </xf>
    <xf numFmtId="1" fontId="13" fillId="0" borderId="2" xfId="0" applyNumberFormat="1" applyFont="1" applyBorder="1" applyAlignment="1">
      <alignment horizontal="center" vertical="center"/>
    </xf>
    <xf numFmtId="49" fontId="16" fillId="3" borderId="12" xfId="0" applyNumberFormat="1" applyFont="1" applyFill="1" applyBorder="1" applyAlignment="1">
      <alignment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vertical="center"/>
    </xf>
    <xf numFmtId="3" fontId="16" fillId="3" borderId="12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/>
    </xf>
    <xf numFmtId="0" fontId="17" fillId="6" borderId="12" xfId="0" applyFont="1" applyFill="1" applyBorder="1" applyAlignment="1"/>
    <xf numFmtId="0" fontId="17" fillId="6" borderId="12" xfId="0" applyFont="1" applyFill="1" applyBorder="1" applyAlignment="1">
      <alignment horizontal="center"/>
    </xf>
    <xf numFmtId="49" fontId="18" fillId="6" borderId="12" xfId="0" applyNumberFormat="1" applyFont="1" applyFill="1" applyBorder="1" applyAlignment="1">
      <alignment horizontal="center"/>
    </xf>
    <xf numFmtId="3" fontId="18" fillId="6" borderId="12" xfId="0" applyNumberFormat="1" applyFont="1" applyFill="1" applyBorder="1" applyAlignment="1">
      <alignment horizontal="center"/>
    </xf>
    <xf numFmtId="49" fontId="16" fillId="3" borderId="13" xfId="0" applyNumberFormat="1" applyFont="1" applyFill="1" applyBorder="1" applyAlignment="1">
      <alignment vertical="center"/>
    </xf>
    <xf numFmtId="0" fontId="16" fillId="3" borderId="13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right" vertical="center"/>
    </xf>
    <xf numFmtId="0" fontId="16" fillId="3" borderId="13" xfId="0" applyFont="1" applyFill="1" applyBorder="1" applyAlignment="1">
      <alignment vertical="center"/>
    </xf>
    <xf numFmtId="3" fontId="16" fillId="3" borderId="13" xfId="0" applyNumberFormat="1" applyFont="1" applyFill="1" applyBorder="1" applyAlignment="1">
      <alignment horizontal="center" vertical="center"/>
    </xf>
    <xf numFmtId="49" fontId="9" fillId="5" borderId="14" xfId="0" applyNumberFormat="1" applyFont="1" applyFill="1" applyBorder="1" applyAlignment="1">
      <alignment vertical="center"/>
    </xf>
    <xf numFmtId="0" fontId="9" fillId="5" borderId="15" xfId="0" applyFont="1" applyFill="1" applyBorder="1" applyAlignment="1">
      <alignment vertical="center"/>
    </xf>
    <xf numFmtId="167" fontId="9" fillId="5" borderId="16" xfId="0" applyNumberFormat="1" applyFont="1" applyFill="1" applyBorder="1" applyAlignment="1">
      <alignment vertical="center"/>
    </xf>
    <xf numFmtId="49" fontId="9" fillId="3" borderId="17" xfId="0" applyNumberFormat="1" applyFont="1" applyFill="1" applyBorder="1" applyAlignment="1">
      <alignment vertical="center"/>
    </xf>
    <xf numFmtId="0" fontId="9" fillId="3" borderId="5" xfId="0" applyFont="1" applyFill="1" applyBorder="1" applyAlignment="1">
      <alignment vertical="center"/>
    </xf>
    <xf numFmtId="167" fontId="9" fillId="3" borderId="18" xfId="0" applyNumberFormat="1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5" xfId="0" applyFont="1" applyFill="1" applyBorder="1" applyAlignment="1">
      <alignment vertical="center"/>
    </xf>
    <xf numFmtId="167" fontId="9" fillId="5" borderId="18" xfId="0" applyNumberFormat="1" applyFont="1" applyFill="1" applyBorder="1" applyAlignment="1">
      <alignment vertical="center"/>
    </xf>
    <xf numFmtId="49" fontId="9" fillId="5" borderId="19" xfId="0" applyNumberFormat="1" applyFont="1" applyFill="1" applyBorder="1" applyAlignment="1">
      <alignment vertical="center"/>
    </xf>
    <xf numFmtId="0" fontId="19" fillId="5" borderId="20" xfId="0" applyFont="1" applyFill="1" applyBorder="1" applyAlignment="1">
      <alignment vertical="center"/>
    </xf>
    <xf numFmtId="0" fontId="22" fillId="7" borderId="23" xfId="0" applyFont="1" applyFill="1" applyBorder="1" applyAlignment="1"/>
    <xf numFmtId="0" fontId="22" fillId="8" borderId="0" xfId="0" applyFont="1" applyFill="1" applyBorder="1" applyAlignment="1"/>
    <xf numFmtId="49" fontId="21" fillId="9" borderId="24" xfId="0" applyNumberFormat="1" applyFont="1" applyFill="1" applyBorder="1" applyAlignment="1">
      <alignment vertical="center"/>
    </xf>
    <xf numFmtId="49" fontId="21" fillId="9" borderId="25" xfId="0" applyNumberFormat="1" applyFont="1" applyFill="1" applyBorder="1" applyAlignment="1">
      <alignment horizontal="center" vertical="center"/>
    </xf>
    <xf numFmtId="49" fontId="22" fillId="9" borderId="26" xfId="0" applyNumberFormat="1" applyFont="1" applyFill="1" applyBorder="1" applyAlignment="1">
      <alignment horizontal="center"/>
    </xf>
    <xf numFmtId="49" fontId="21" fillId="6" borderId="27" xfId="0" applyNumberFormat="1" applyFont="1" applyFill="1" applyBorder="1" applyAlignment="1">
      <alignment vertical="center"/>
    </xf>
    <xf numFmtId="3" fontId="21" fillId="6" borderId="7" xfId="0" applyNumberFormat="1" applyFont="1" applyFill="1" applyBorder="1" applyAlignment="1">
      <alignment vertical="center"/>
    </xf>
    <xf numFmtId="9" fontId="22" fillId="6" borderId="28" xfId="0" applyNumberFormat="1" applyFont="1" applyFill="1" applyBorder="1" applyAlignment="1"/>
    <xf numFmtId="168" fontId="21" fillId="6" borderId="7" xfId="0" applyNumberFormat="1" applyFont="1" applyFill="1" applyBorder="1" applyAlignment="1">
      <alignment vertical="center"/>
    </xf>
    <xf numFmtId="0" fontId="19" fillId="8" borderId="0" xfId="0" applyFont="1" applyFill="1" applyBorder="1" applyAlignment="1">
      <alignment vertical="center"/>
    </xf>
    <xf numFmtId="49" fontId="21" fillId="9" borderId="29" xfId="0" applyNumberFormat="1" applyFont="1" applyFill="1" applyBorder="1" applyAlignment="1">
      <alignment vertical="center"/>
    </xf>
    <xf numFmtId="168" fontId="21" fillId="9" borderId="30" xfId="0" applyNumberFormat="1" applyFont="1" applyFill="1" applyBorder="1" applyAlignment="1">
      <alignment vertical="center"/>
    </xf>
    <xf numFmtId="9" fontId="21" fillId="9" borderId="31" xfId="0" applyNumberFormat="1" applyFont="1" applyFill="1" applyBorder="1" applyAlignment="1">
      <alignment vertical="center"/>
    </xf>
    <xf numFmtId="0" fontId="23" fillId="6" borderId="0" xfId="0" applyFont="1" applyFill="1" applyBorder="1" applyAlignment="1">
      <alignment vertical="center"/>
    </xf>
    <xf numFmtId="0" fontId="19" fillId="6" borderId="0" xfId="0" applyFont="1" applyFill="1" applyBorder="1" applyAlignment="1">
      <alignment vertical="center"/>
    </xf>
    <xf numFmtId="0" fontId="24" fillId="6" borderId="0" xfId="0" applyFont="1" applyFill="1" applyBorder="1" applyAlignment="1">
      <alignment vertical="center"/>
    </xf>
    <xf numFmtId="49" fontId="21" fillId="9" borderId="35" xfId="0" applyNumberFormat="1" applyFont="1" applyFill="1" applyBorder="1" applyAlignment="1">
      <alignment vertical="center"/>
    </xf>
    <xf numFmtId="3" fontId="21" fillId="9" borderId="36" xfId="0" applyNumberFormat="1" applyFont="1" applyFill="1" applyBorder="1" applyAlignment="1">
      <alignment vertical="center"/>
    </xf>
    <xf numFmtId="168" fontId="21" fillId="9" borderId="31" xfId="0" applyNumberFormat="1" applyFont="1" applyFill="1" applyBorder="1" applyAlignment="1">
      <alignment vertical="center"/>
    </xf>
    <xf numFmtId="49" fontId="22" fillId="6" borderId="0" xfId="0" applyNumberFormat="1" applyFont="1" applyFill="1" applyBorder="1" applyAlignment="1">
      <alignment vertical="center"/>
    </xf>
    <xf numFmtId="0" fontId="22" fillId="6" borderId="0" xfId="0" applyFont="1" applyFill="1" applyBorder="1" applyAlignment="1"/>
    <xf numFmtId="49" fontId="16" fillId="3" borderId="7" xfId="0" applyNumberFormat="1" applyFont="1" applyFill="1" applyBorder="1" applyAlignment="1">
      <alignment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vertical="center"/>
    </xf>
    <xf numFmtId="3" fontId="16" fillId="3" borderId="7" xfId="0" applyNumberFormat="1" applyFont="1" applyFill="1" applyBorder="1" applyAlignment="1">
      <alignment horizontal="center" vertical="center"/>
    </xf>
    <xf numFmtId="167" fontId="0" fillId="0" borderId="0" xfId="0" applyNumberFormat="1"/>
    <xf numFmtId="0" fontId="3" fillId="0" borderId="2" xfId="0" applyFont="1" applyBorder="1" applyAlignment="1">
      <alignment vertical="center" wrapText="1"/>
    </xf>
    <xf numFmtId="164" fontId="13" fillId="2" borderId="2" xfId="7" applyNumberFormat="1" applyFont="1" applyFill="1" applyBorder="1" applyAlignment="1">
      <alignment horizontal="right" vertical="center" wrapText="1"/>
    </xf>
    <xf numFmtId="49" fontId="21" fillId="10" borderId="24" xfId="0" applyNumberFormat="1" applyFont="1" applyFill="1" applyBorder="1" applyAlignment="1">
      <alignment vertical="center"/>
    </xf>
    <xf numFmtId="49" fontId="21" fillId="10" borderId="25" xfId="0" applyNumberFormat="1" applyFont="1" applyFill="1" applyBorder="1" applyAlignment="1">
      <alignment horizontal="center" vertical="center"/>
    </xf>
    <xf numFmtId="49" fontId="22" fillId="10" borderId="26" xfId="0" applyNumberFormat="1" applyFont="1" applyFill="1" applyBorder="1" applyAlignment="1">
      <alignment horizontal="center"/>
    </xf>
    <xf numFmtId="49" fontId="21" fillId="10" borderId="27" xfId="0" applyNumberFormat="1" applyFont="1" applyFill="1" applyBorder="1" applyAlignment="1">
      <alignment vertical="center"/>
    </xf>
    <xf numFmtId="3" fontId="21" fillId="10" borderId="7" xfId="0" applyNumberFormat="1" applyFont="1" applyFill="1" applyBorder="1" applyAlignment="1">
      <alignment vertical="center"/>
    </xf>
    <xf numFmtId="9" fontId="22" fillId="10" borderId="28" xfId="0" applyNumberFormat="1" applyFont="1" applyFill="1" applyBorder="1" applyAlignment="1"/>
    <xf numFmtId="168" fontId="21" fillId="10" borderId="7" xfId="0" applyNumberFormat="1" applyFont="1" applyFill="1" applyBorder="1" applyAlignment="1">
      <alignment vertical="center"/>
    </xf>
    <xf numFmtId="49" fontId="21" fillId="10" borderId="29" xfId="0" applyNumberFormat="1" applyFont="1" applyFill="1" applyBorder="1" applyAlignment="1">
      <alignment vertical="center"/>
    </xf>
    <xf numFmtId="168" fontId="21" fillId="10" borderId="30" xfId="0" applyNumberFormat="1" applyFont="1" applyFill="1" applyBorder="1" applyAlignment="1">
      <alignment vertical="center"/>
    </xf>
    <xf numFmtId="9" fontId="21" fillId="10" borderId="31" xfId="0" applyNumberFormat="1" applyFont="1" applyFill="1" applyBorder="1" applyAlignment="1">
      <alignment vertical="center"/>
    </xf>
    <xf numFmtId="49" fontId="21" fillId="10" borderId="35" xfId="0" applyNumberFormat="1" applyFont="1" applyFill="1" applyBorder="1" applyAlignment="1">
      <alignment vertical="center"/>
    </xf>
    <xf numFmtId="3" fontId="21" fillId="10" borderId="36" xfId="0" applyNumberFormat="1" applyFont="1" applyFill="1" applyBorder="1" applyAlignment="1">
      <alignment vertical="center"/>
    </xf>
    <xf numFmtId="168" fontId="21" fillId="10" borderId="31" xfId="0" applyNumberFormat="1" applyFont="1" applyFill="1" applyBorder="1" applyAlignment="1">
      <alignment vertical="center"/>
    </xf>
    <xf numFmtId="49" fontId="20" fillId="7" borderId="21" xfId="0" applyNumberFormat="1" applyFont="1" applyFill="1" applyBorder="1" applyAlignment="1">
      <alignment vertical="center"/>
    </xf>
    <xf numFmtId="0" fontId="21" fillId="7" borderId="22" xfId="0" applyFont="1" applyFill="1" applyBorder="1" applyAlignment="1">
      <alignment vertical="center"/>
    </xf>
    <xf numFmtId="49" fontId="20" fillId="7" borderId="32" xfId="0" applyNumberFormat="1" applyFont="1" applyFill="1" applyBorder="1" applyAlignment="1">
      <alignment horizontal="center" vertical="center"/>
    </xf>
    <xf numFmtId="49" fontId="20" fillId="7" borderId="33" xfId="0" applyNumberFormat="1" applyFont="1" applyFill="1" applyBorder="1" applyAlignment="1">
      <alignment horizontal="center" vertical="center"/>
    </xf>
    <xf numFmtId="49" fontId="20" fillId="7" borderId="34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49" fontId="12" fillId="3" borderId="7" xfId="0" applyNumberFormat="1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49" fontId="11" fillId="3" borderId="7" xfId="0" applyNumberFormat="1" applyFont="1" applyFill="1" applyBorder="1" applyAlignment="1">
      <alignment wrapText="1"/>
    </xf>
    <xf numFmtId="0" fontId="11" fillId="4" borderId="7" xfId="0" applyFont="1" applyFill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</cellXfs>
  <cellStyles count="8">
    <cellStyle name="Millares [0]" xfId="7" builtinId="6"/>
    <cellStyle name="Millares 2" xfId="1"/>
    <cellStyle name="Moneda 2" xfId="2"/>
    <cellStyle name="Normal" xfId="0" builtinId="0"/>
    <cellStyle name="Normal 2" xfId="3"/>
    <cellStyle name="Normal 4" xfId="4"/>
    <cellStyle name="Normal 4 2" xfId="5"/>
    <cellStyle name="Porcentaje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11430</xdr:colOff>
      <xdr:row>4</xdr:row>
      <xdr:rowOff>175260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" y="0"/>
          <a:ext cx="7151370" cy="9067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288521</xdr:colOff>
      <xdr:row>4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0540" y="0"/>
          <a:ext cx="7151370" cy="906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76"/>
  <sheetViews>
    <sheetView zoomScale="110" zoomScaleNormal="110" workbookViewId="0">
      <selection activeCell="J37" sqref="J37"/>
    </sheetView>
  </sheetViews>
  <sheetFormatPr baseColWidth="10" defaultRowHeight="15" x14ac:dyDescent="0.25"/>
  <cols>
    <col min="1" max="1" width="7.42578125" customWidth="1"/>
    <col min="2" max="2" width="17.28515625" customWidth="1"/>
    <col min="3" max="3" width="25.28515625" customWidth="1"/>
    <col min="6" max="6" width="16.7109375" customWidth="1"/>
    <col min="7" max="7" width="21.7109375" customWidth="1"/>
  </cols>
  <sheetData>
    <row r="6" spans="2:7" ht="14.65" customHeight="1" x14ac:dyDescent="0.25">
      <c r="B6" s="28" t="s">
        <v>40</v>
      </c>
      <c r="C6" s="29" t="s">
        <v>71</v>
      </c>
      <c r="D6" s="1"/>
      <c r="E6" s="139" t="s">
        <v>75</v>
      </c>
      <c r="F6" s="140"/>
      <c r="G6" s="3">
        <v>10</v>
      </c>
    </row>
    <row r="7" spans="2:7" ht="22.5" customHeight="1" x14ac:dyDescent="0.25">
      <c r="B7" s="4" t="s">
        <v>0</v>
      </c>
      <c r="C7" s="20" t="s">
        <v>48</v>
      </c>
      <c r="D7" s="1"/>
      <c r="E7" s="141" t="s">
        <v>14</v>
      </c>
      <c r="F7" s="141"/>
      <c r="G7" s="6" t="s">
        <v>73</v>
      </c>
    </row>
    <row r="8" spans="2:7" x14ac:dyDescent="0.25">
      <c r="B8" s="4" t="s">
        <v>41</v>
      </c>
      <c r="C8" s="2" t="s">
        <v>23</v>
      </c>
      <c r="D8" s="1"/>
      <c r="E8" s="141" t="s">
        <v>49</v>
      </c>
      <c r="F8" s="141"/>
      <c r="G8" s="7">
        <v>250000</v>
      </c>
    </row>
    <row r="9" spans="2:7" x14ac:dyDescent="0.25">
      <c r="B9" s="4" t="s">
        <v>42</v>
      </c>
      <c r="C9" s="2" t="s">
        <v>21</v>
      </c>
      <c r="D9" s="8"/>
      <c r="E9" s="142" t="s">
        <v>36</v>
      </c>
      <c r="F9" s="143"/>
      <c r="G9" s="26">
        <f>+G8*G6</f>
        <v>2500000</v>
      </c>
    </row>
    <row r="10" spans="2:7" ht="18" x14ac:dyDescent="0.25">
      <c r="B10" s="4" t="s">
        <v>43</v>
      </c>
      <c r="C10" s="9" t="s">
        <v>44</v>
      </c>
      <c r="D10" s="10"/>
      <c r="E10" s="142" t="s">
        <v>37</v>
      </c>
      <c r="F10" s="143"/>
      <c r="G10" s="9" t="s">
        <v>50</v>
      </c>
    </row>
    <row r="11" spans="2:7" ht="32.65" customHeight="1" x14ac:dyDescent="0.25">
      <c r="B11" s="4" t="s">
        <v>15</v>
      </c>
      <c r="C11" s="9" t="s">
        <v>51</v>
      </c>
      <c r="D11" s="10"/>
      <c r="E11" s="142" t="s">
        <v>1</v>
      </c>
      <c r="F11" s="143"/>
      <c r="G11" s="5" t="s">
        <v>52</v>
      </c>
    </row>
    <row r="12" spans="2:7" ht="18" x14ac:dyDescent="0.25">
      <c r="B12" s="4" t="s">
        <v>3</v>
      </c>
      <c r="C12" s="27">
        <v>44593</v>
      </c>
      <c r="D12" s="8"/>
      <c r="E12" s="135" t="s">
        <v>2</v>
      </c>
      <c r="F12" s="136"/>
      <c r="G12" s="5" t="s">
        <v>74</v>
      </c>
    </row>
    <row r="13" spans="2:7" x14ac:dyDescent="0.25">
      <c r="B13" s="10"/>
      <c r="C13" s="8"/>
      <c r="D13" s="8"/>
      <c r="E13" s="8"/>
      <c r="F13" s="8"/>
      <c r="G13" s="11"/>
    </row>
    <row r="14" spans="2:7" x14ac:dyDescent="0.25">
      <c r="B14" s="137" t="s">
        <v>76</v>
      </c>
      <c r="C14" s="138"/>
      <c r="D14" s="138"/>
      <c r="E14" s="138"/>
      <c r="F14" s="138"/>
      <c r="G14" s="138"/>
    </row>
    <row r="15" spans="2:7" x14ac:dyDescent="0.25">
      <c r="B15" s="1"/>
      <c r="C15" s="12"/>
      <c r="D15" s="12"/>
      <c r="E15" s="13"/>
      <c r="F15" s="14"/>
      <c r="G15" s="1"/>
    </row>
    <row r="16" spans="2:7" x14ac:dyDescent="0.25">
      <c r="B16" s="30" t="s">
        <v>45</v>
      </c>
      <c r="C16" s="8"/>
      <c r="D16" s="8"/>
      <c r="E16" s="8"/>
      <c r="F16" s="8"/>
      <c r="G16" s="8"/>
    </row>
    <row r="17" spans="2:7" x14ac:dyDescent="0.25">
      <c r="B17" s="31" t="s">
        <v>13</v>
      </c>
      <c r="C17" s="31" t="s">
        <v>4</v>
      </c>
      <c r="D17" s="31" t="s">
        <v>11</v>
      </c>
      <c r="E17" s="31" t="s">
        <v>25</v>
      </c>
      <c r="F17" s="31" t="s">
        <v>8</v>
      </c>
      <c r="G17" s="31" t="s">
        <v>9</v>
      </c>
    </row>
    <row r="18" spans="2:7" x14ac:dyDescent="0.25">
      <c r="B18" s="32" t="s">
        <v>53</v>
      </c>
      <c r="C18" s="33" t="s">
        <v>12</v>
      </c>
      <c r="D18" s="33">
        <v>15</v>
      </c>
      <c r="E18" s="34" t="s">
        <v>54</v>
      </c>
      <c r="F18" s="35">
        <f>(15000+(15000*0.06))*1.1</f>
        <v>17490</v>
      </c>
      <c r="G18" s="35">
        <f>+F18*D18</f>
        <v>262350</v>
      </c>
    </row>
    <row r="19" spans="2:7" x14ac:dyDescent="0.25">
      <c r="B19" s="32" t="s">
        <v>55</v>
      </c>
      <c r="C19" s="33" t="s">
        <v>12</v>
      </c>
      <c r="D19" s="33">
        <v>4</v>
      </c>
      <c r="E19" s="34" t="s">
        <v>56</v>
      </c>
      <c r="F19" s="35">
        <f>(15000+(15000*0.06))*1.1</f>
        <v>17490</v>
      </c>
      <c r="G19" s="35">
        <f>+F19*D19</f>
        <v>69960</v>
      </c>
    </row>
    <row r="20" spans="2:7" x14ac:dyDescent="0.25">
      <c r="B20" s="32" t="s">
        <v>57</v>
      </c>
      <c r="C20" s="33" t="s">
        <v>12</v>
      </c>
      <c r="D20" s="33">
        <v>28</v>
      </c>
      <c r="E20" s="34" t="s">
        <v>47</v>
      </c>
      <c r="F20" s="35">
        <f>(15000+(15000*0.06))*1.1</f>
        <v>17490</v>
      </c>
      <c r="G20" s="35">
        <f>+F20*D20</f>
        <v>489720</v>
      </c>
    </row>
    <row r="21" spans="2:7" x14ac:dyDescent="0.25">
      <c r="B21" s="32" t="s">
        <v>58</v>
      </c>
      <c r="C21" s="33" t="s">
        <v>12</v>
      </c>
      <c r="D21" s="33">
        <v>1</v>
      </c>
      <c r="E21" s="34" t="s">
        <v>59</v>
      </c>
      <c r="F21" s="35">
        <f>(15000+(15000*0.06))*1.1</f>
        <v>17490</v>
      </c>
      <c r="G21" s="35">
        <f>+F21*D21</f>
        <v>17490</v>
      </c>
    </row>
    <row r="22" spans="2:7" x14ac:dyDescent="0.25">
      <c r="B22" s="32" t="s">
        <v>60</v>
      </c>
      <c r="C22" s="33" t="s">
        <v>12</v>
      </c>
      <c r="D22" s="33">
        <v>2</v>
      </c>
      <c r="E22" s="34" t="s">
        <v>61</v>
      </c>
      <c r="F22" s="35">
        <f>(15000+(15000*0.06))*1.1</f>
        <v>17490</v>
      </c>
      <c r="G22" s="35">
        <f>+F22*D22</f>
        <v>34980</v>
      </c>
    </row>
    <row r="23" spans="2:7" x14ac:dyDescent="0.25">
      <c r="B23" s="110" t="s">
        <v>20</v>
      </c>
      <c r="C23" s="111"/>
      <c r="D23" s="111"/>
      <c r="E23" s="111"/>
      <c r="F23" s="112"/>
      <c r="G23" s="113">
        <f>SUM(G18:G22)</f>
        <v>874500</v>
      </c>
    </row>
    <row r="24" spans="2:7" x14ac:dyDescent="0.25">
      <c r="B24" s="8"/>
      <c r="C24" s="8"/>
      <c r="D24" s="8"/>
      <c r="E24" s="8"/>
      <c r="F24" s="8"/>
      <c r="G24" s="8"/>
    </row>
    <row r="25" spans="2:7" x14ac:dyDescent="0.25">
      <c r="B25" s="36" t="s">
        <v>24</v>
      </c>
      <c r="C25" s="37"/>
      <c r="D25" s="38"/>
      <c r="E25" s="38"/>
      <c r="F25" s="39"/>
      <c r="G25" s="40"/>
    </row>
    <row r="26" spans="2:7" x14ac:dyDescent="0.25">
      <c r="B26" s="41" t="s">
        <v>13</v>
      </c>
      <c r="C26" s="42" t="s">
        <v>4</v>
      </c>
      <c r="D26" s="42" t="s">
        <v>11</v>
      </c>
      <c r="E26" s="41" t="s">
        <v>77</v>
      </c>
      <c r="F26" s="42" t="s">
        <v>8</v>
      </c>
      <c r="G26" s="41" t="s">
        <v>9</v>
      </c>
    </row>
    <row r="27" spans="2:7" x14ac:dyDescent="0.25">
      <c r="B27" s="43"/>
      <c r="C27" s="44" t="s">
        <v>77</v>
      </c>
      <c r="D27" s="44" t="s">
        <v>77</v>
      </c>
      <c r="E27" s="44" t="s">
        <v>77</v>
      </c>
      <c r="F27" s="45" t="s">
        <v>77</v>
      </c>
      <c r="G27" s="46"/>
    </row>
    <row r="28" spans="2:7" x14ac:dyDescent="0.25">
      <c r="B28" s="47" t="s">
        <v>78</v>
      </c>
      <c r="C28" s="48"/>
      <c r="D28" s="48"/>
      <c r="E28" s="48"/>
      <c r="F28" s="49"/>
      <c r="G28" s="50"/>
    </row>
    <row r="29" spans="2:7" x14ac:dyDescent="0.25">
      <c r="B29" s="21"/>
      <c r="C29" s="21"/>
      <c r="D29" s="21"/>
      <c r="E29" s="21"/>
      <c r="F29" s="21"/>
      <c r="G29" s="22"/>
    </row>
    <row r="30" spans="2:7" x14ac:dyDescent="0.25">
      <c r="B30" s="36" t="s">
        <v>79</v>
      </c>
      <c r="C30" s="37"/>
      <c r="D30" s="38"/>
      <c r="E30" s="38"/>
      <c r="F30" s="39"/>
      <c r="G30" s="40"/>
    </row>
    <row r="31" spans="2:7" x14ac:dyDescent="0.25">
      <c r="B31" s="51" t="s">
        <v>13</v>
      </c>
      <c r="C31" s="51" t="s">
        <v>4</v>
      </c>
      <c r="D31" s="51" t="s">
        <v>11</v>
      </c>
      <c r="E31" s="51" t="s">
        <v>25</v>
      </c>
      <c r="F31" s="52" t="s">
        <v>8</v>
      </c>
      <c r="G31" s="51" t="s">
        <v>9</v>
      </c>
    </row>
    <row r="32" spans="2:7" x14ac:dyDescent="0.25">
      <c r="B32" s="15"/>
      <c r="C32" s="16"/>
      <c r="D32" s="16"/>
      <c r="E32" s="16"/>
      <c r="F32" s="17"/>
      <c r="G32" s="17"/>
    </row>
    <row r="33" spans="2:9" x14ac:dyDescent="0.25">
      <c r="B33" s="53" t="s">
        <v>80</v>
      </c>
      <c r="C33" s="54"/>
      <c r="D33" s="54"/>
      <c r="E33" s="54"/>
      <c r="F33" s="54"/>
      <c r="G33" s="55"/>
    </row>
    <row r="34" spans="2:9" x14ac:dyDescent="0.25">
      <c r="B34" s="8"/>
      <c r="C34" s="8"/>
      <c r="D34" s="8"/>
      <c r="E34" s="8"/>
      <c r="F34" s="8"/>
      <c r="G34" s="8"/>
    </row>
    <row r="35" spans="2:9" x14ac:dyDescent="0.25">
      <c r="B35" s="36" t="s">
        <v>5</v>
      </c>
      <c r="C35" s="37"/>
      <c r="D35" s="38"/>
      <c r="E35" s="38"/>
      <c r="F35" s="39"/>
      <c r="G35" s="40"/>
    </row>
    <row r="36" spans="2:9" ht="24" x14ac:dyDescent="0.25">
      <c r="B36" s="56" t="s">
        <v>7</v>
      </c>
      <c r="C36" s="56" t="s">
        <v>38</v>
      </c>
      <c r="D36" s="56" t="s">
        <v>39</v>
      </c>
      <c r="E36" s="56" t="s">
        <v>25</v>
      </c>
      <c r="F36" s="56" t="s">
        <v>8</v>
      </c>
      <c r="G36" s="57" t="s">
        <v>9</v>
      </c>
    </row>
    <row r="37" spans="2:9" x14ac:dyDescent="0.25">
      <c r="B37" s="58" t="s">
        <v>62</v>
      </c>
      <c r="C37" s="59" t="s">
        <v>63</v>
      </c>
      <c r="D37" s="60">
        <v>100</v>
      </c>
      <c r="E37" s="34" t="s">
        <v>64</v>
      </c>
      <c r="F37" s="61">
        <f>(83+(83*0.06))*1.1</f>
        <v>96.778000000000006</v>
      </c>
      <c r="G37" s="62">
        <f>+F37*D37</f>
        <v>9677.8000000000011</v>
      </c>
    </row>
    <row r="38" spans="2:9" x14ac:dyDescent="0.25">
      <c r="B38" s="32" t="s">
        <v>65</v>
      </c>
      <c r="C38" s="33" t="s">
        <v>72</v>
      </c>
      <c r="D38" s="63">
        <v>20</v>
      </c>
      <c r="E38" s="34" t="s">
        <v>64</v>
      </c>
      <c r="F38" s="35">
        <f>(350+(350*0.06))*1.1</f>
        <v>408.1</v>
      </c>
      <c r="G38" s="35">
        <f>+F38*D38</f>
        <v>8162</v>
      </c>
    </row>
    <row r="39" spans="2:9" x14ac:dyDescent="0.25">
      <c r="B39" s="32" t="s">
        <v>66</v>
      </c>
      <c r="C39" s="33" t="s">
        <v>22</v>
      </c>
      <c r="D39" s="63">
        <v>1000</v>
      </c>
      <c r="E39" s="33" t="s">
        <v>67</v>
      </c>
      <c r="F39" s="35">
        <f>(62+(62*0.06))*1.1</f>
        <v>72.292000000000002</v>
      </c>
      <c r="G39" s="35">
        <f>+F39*D39</f>
        <v>72292</v>
      </c>
    </row>
    <row r="40" spans="2:9" x14ac:dyDescent="0.25">
      <c r="B40" s="32" t="s">
        <v>68</v>
      </c>
      <c r="C40" s="33" t="s">
        <v>69</v>
      </c>
      <c r="D40" s="63">
        <v>150</v>
      </c>
      <c r="E40" s="33" t="s">
        <v>70</v>
      </c>
      <c r="F40" s="35">
        <v>7000</v>
      </c>
      <c r="G40" s="35">
        <f>+F40*D40</f>
        <v>1050000</v>
      </c>
    </row>
    <row r="41" spans="2:9" x14ac:dyDescent="0.25">
      <c r="B41" s="64" t="s">
        <v>19</v>
      </c>
      <c r="C41" s="65"/>
      <c r="D41" s="65"/>
      <c r="E41" s="65"/>
      <c r="F41" s="66"/>
      <c r="G41" s="67">
        <f>SUM(G37:G40)</f>
        <v>1140131.8</v>
      </c>
    </row>
    <row r="42" spans="2:9" x14ac:dyDescent="0.25">
      <c r="B42" s="23"/>
      <c r="C42" s="8"/>
      <c r="D42" s="24"/>
      <c r="E42" s="8"/>
      <c r="F42" s="24"/>
      <c r="G42" s="25"/>
    </row>
    <row r="43" spans="2:9" x14ac:dyDescent="0.25">
      <c r="B43" s="36" t="s">
        <v>26</v>
      </c>
      <c r="C43" s="37"/>
      <c r="D43" s="38"/>
      <c r="E43" s="38"/>
      <c r="F43" s="39"/>
      <c r="G43" s="40"/>
    </row>
    <row r="44" spans="2:9" ht="24" x14ac:dyDescent="0.25">
      <c r="B44" s="68" t="s">
        <v>27</v>
      </c>
      <c r="C44" s="56" t="s">
        <v>38</v>
      </c>
      <c r="D44" s="56" t="s">
        <v>39</v>
      </c>
      <c r="E44" s="68" t="s">
        <v>25</v>
      </c>
      <c r="F44" s="56" t="s">
        <v>8</v>
      </c>
      <c r="G44" s="68" t="s">
        <v>9</v>
      </c>
    </row>
    <row r="45" spans="2:9" x14ac:dyDescent="0.25">
      <c r="B45" s="69" t="s">
        <v>77</v>
      </c>
      <c r="C45" s="70" t="s">
        <v>77</v>
      </c>
      <c r="D45" s="70" t="s">
        <v>77</v>
      </c>
      <c r="E45" s="71" t="s">
        <v>77</v>
      </c>
      <c r="F45" s="72" t="s">
        <v>77</v>
      </c>
      <c r="G45" s="72"/>
    </row>
    <row r="46" spans="2:9" x14ac:dyDescent="0.25">
      <c r="B46" s="73" t="s">
        <v>28</v>
      </c>
      <c r="C46" s="74"/>
      <c r="D46" s="74"/>
      <c r="E46" s="75"/>
      <c r="F46" s="76"/>
      <c r="G46" s="77"/>
    </row>
    <row r="47" spans="2:9" x14ac:dyDescent="0.25">
      <c r="B47" s="14"/>
      <c r="C47" s="8"/>
      <c r="D47" s="8"/>
      <c r="E47" s="8"/>
      <c r="F47" s="8"/>
      <c r="G47" s="14"/>
    </row>
    <row r="48" spans="2:9" x14ac:dyDescent="0.25">
      <c r="B48" s="78" t="s">
        <v>6</v>
      </c>
      <c r="C48" s="79"/>
      <c r="D48" s="79"/>
      <c r="E48" s="79"/>
      <c r="F48" s="79"/>
      <c r="G48" s="80">
        <f>G46+G41+G33+G28+G23</f>
        <v>2014631.8</v>
      </c>
      <c r="I48" s="114"/>
    </row>
    <row r="49" spans="2:7" x14ac:dyDescent="0.25">
      <c r="B49" s="81" t="s">
        <v>17</v>
      </c>
      <c r="C49" s="82"/>
      <c r="D49" s="82"/>
      <c r="E49" s="82"/>
      <c r="F49" s="82"/>
      <c r="G49" s="83">
        <f>G48*0.05</f>
        <v>100731.59000000001</v>
      </c>
    </row>
    <row r="50" spans="2:7" x14ac:dyDescent="0.25">
      <c r="B50" s="84" t="s">
        <v>18</v>
      </c>
      <c r="C50" s="85"/>
      <c r="D50" s="85"/>
      <c r="E50" s="85"/>
      <c r="F50" s="85"/>
      <c r="G50" s="86">
        <f>G49+G48</f>
        <v>2115363.39</v>
      </c>
    </row>
    <row r="51" spans="2:7" x14ac:dyDescent="0.25">
      <c r="B51" s="81" t="s">
        <v>16</v>
      </c>
      <c r="C51" s="82"/>
      <c r="D51" s="82"/>
      <c r="E51" s="82"/>
      <c r="F51" s="82"/>
      <c r="G51" s="83">
        <f>G9</f>
        <v>2500000</v>
      </c>
    </row>
    <row r="52" spans="2:7" x14ac:dyDescent="0.25">
      <c r="B52" s="87" t="s">
        <v>10</v>
      </c>
      <c r="C52" s="88"/>
      <c r="D52" s="88"/>
      <c r="E52" s="88"/>
      <c r="F52" s="88"/>
      <c r="G52" s="80">
        <f>G51-G50</f>
        <v>384636.60999999987</v>
      </c>
    </row>
    <row r="53" spans="2:7" x14ac:dyDescent="0.25">
      <c r="B53" s="18" t="s">
        <v>29</v>
      </c>
      <c r="C53" s="1"/>
      <c r="D53" s="1"/>
      <c r="E53" s="1"/>
      <c r="F53" s="1"/>
      <c r="G53" s="1"/>
    </row>
    <row r="54" spans="2:7" x14ac:dyDescent="0.25">
      <c r="B54" s="19" t="s">
        <v>30</v>
      </c>
      <c r="C54" s="1"/>
      <c r="D54" s="1"/>
      <c r="E54" s="1"/>
      <c r="F54" s="1"/>
      <c r="G54" s="1"/>
    </row>
    <row r="55" spans="2:7" x14ac:dyDescent="0.25">
      <c r="B55" s="18" t="s">
        <v>46</v>
      </c>
      <c r="C55" s="1"/>
      <c r="D55" s="1"/>
      <c r="E55" s="1"/>
      <c r="F55" s="1"/>
      <c r="G55" s="1"/>
    </row>
    <row r="56" spans="2:7" x14ac:dyDescent="0.25">
      <c r="B56" s="18" t="s">
        <v>31</v>
      </c>
      <c r="C56" s="1"/>
      <c r="D56" s="1"/>
      <c r="E56" s="1"/>
      <c r="F56" s="1"/>
      <c r="G56" s="1"/>
    </row>
    <row r="57" spans="2:7" x14ac:dyDescent="0.25">
      <c r="B57" s="18" t="s">
        <v>32</v>
      </c>
      <c r="C57" s="1"/>
      <c r="D57" s="1"/>
      <c r="E57" s="1"/>
      <c r="F57" s="1"/>
      <c r="G57" s="1"/>
    </row>
    <row r="58" spans="2:7" x14ac:dyDescent="0.25">
      <c r="B58" s="18" t="s">
        <v>33</v>
      </c>
      <c r="C58" s="1"/>
      <c r="D58" s="1"/>
      <c r="E58" s="1"/>
      <c r="F58" s="1"/>
      <c r="G58" s="1"/>
    </row>
    <row r="59" spans="2:7" x14ac:dyDescent="0.25">
      <c r="B59" s="18" t="s">
        <v>34</v>
      </c>
      <c r="C59" s="1"/>
      <c r="D59" s="1"/>
      <c r="E59" s="1"/>
      <c r="F59" s="1"/>
      <c r="G59" s="1"/>
    </row>
    <row r="60" spans="2:7" x14ac:dyDescent="0.25">
      <c r="B60" s="18" t="s">
        <v>35</v>
      </c>
      <c r="C60" s="1"/>
      <c r="D60" s="1"/>
      <c r="E60" s="1"/>
      <c r="F60" s="1"/>
      <c r="G60" s="1"/>
    </row>
    <row r="62" spans="2:7" ht="15.75" thickBot="1" x14ac:dyDescent="0.3">
      <c r="B62" s="130" t="s">
        <v>81</v>
      </c>
      <c r="C62" s="131"/>
      <c r="D62" s="89"/>
      <c r="E62" s="90"/>
    </row>
    <row r="63" spans="2:7" x14ac:dyDescent="0.25">
      <c r="B63" s="91" t="s">
        <v>27</v>
      </c>
      <c r="C63" s="92" t="s">
        <v>82</v>
      </c>
      <c r="D63" s="93" t="s">
        <v>83</v>
      </c>
      <c r="E63" s="90"/>
    </row>
    <row r="64" spans="2:7" x14ac:dyDescent="0.25">
      <c r="B64" s="94" t="s">
        <v>84</v>
      </c>
      <c r="C64" s="95">
        <f>G23</f>
        <v>874500</v>
      </c>
      <c r="D64" s="96">
        <f>C64/C70</f>
        <v>0.41340414802205683</v>
      </c>
      <c r="E64" s="90"/>
    </row>
    <row r="65" spans="2:5" x14ac:dyDescent="0.25">
      <c r="B65" s="94" t="s">
        <v>85</v>
      </c>
      <c r="C65" s="95">
        <f>G15</f>
        <v>0</v>
      </c>
      <c r="D65" s="96">
        <v>0</v>
      </c>
      <c r="E65" s="90"/>
    </row>
    <row r="66" spans="2:5" x14ac:dyDescent="0.25">
      <c r="B66" s="94" t="s">
        <v>86</v>
      </c>
      <c r="C66" s="95">
        <f>G24</f>
        <v>0</v>
      </c>
      <c r="D66" s="96">
        <f>(C66/C70)</f>
        <v>0</v>
      </c>
      <c r="E66" s="90"/>
    </row>
    <row r="67" spans="2:5" x14ac:dyDescent="0.25">
      <c r="B67" s="94" t="s">
        <v>7</v>
      </c>
      <c r="C67" s="95">
        <f>G41</f>
        <v>1140131.8</v>
      </c>
      <c r="D67" s="96">
        <f>(C67/C70)</f>
        <v>0.5389768043588955</v>
      </c>
      <c r="E67" s="90"/>
    </row>
    <row r="68" spans="2:5" x14ac:dyDescent="0.25">
      <c r="B68" s="94" t="s">
        <v>87</v>
      </c>
      <c r="C68" s="97">
        <f>G45</f>
        <v>0</v>
      </c>
      <c r="D68" s="96">
        <f>(C68/C70)</f>
        <v>0</v>
      </c>
      <c r="E68" s="98"/>
    </row>
    <row r="69" spans="2:5" x14ac:dyDescent="0.25">
      <c r="B69" s="94" t="s">
        <v>88</v>
      </c>
      <c r="C69" s="97">
        <f>G49</f>
        <v>100731.59000000001</v>
      </c>
      <c r="D69" s="96">
        <f>(C69/C70)</f>
        <v>4.7619047619047623E-2</v>
      </c>
      <c r="E69" s="98"/>
    </row>
    <row r="70" spans="2:5" ht="15.75" thickBot="1" x14ac:dyDescent="0.3">
      <c r="B70" s="99" t="s">
        <v>89</v>
      </c>
      <c r="C70" s="100">
        <f>SUM(C64:C69)</f>
        <v>2115363.39</v>
      </c>
      <c r="D70" s="101">
        <f>SUM(D64:D69)</f>
        <v>1</v>
      </c>
      <c r="E70" s="98"/>
    </row>
    <row r="71" spans="2:5" x14ac:dyDescent="0.25">
      <c r="B71" s="102"/>
      <c r="C71" s="103"/>
      <c r="D71" s="103"/>
      <c r="E71" s="103"/>
    </row>
    <row r="72" spans="2:5" ht="15.75" thickBot="1" x14ac:dyDescent="0.3">
      <c r="B72" s="104"/>
      <c r="C72" s="103"/>
      <c r="D72" s="103"/>
      <c r="E72" s="103"/>
    </row>
    <row r="73" spans="2:5" ht="15.75" thickBot="1" x14ac:dyDescent="0.3">
      <c r="B73" s="132" t="s">
        <v>90</v>
      </c>
      <c r="C73" s="133"/>
      <c r="D73" s="133"/>
      <c r="E73" s="134"/>
    </row>
    <row r="74" spans="2:5" x14ac:dyDescent="0.25">
      <c r="B74" s="105" t="s">
        <v>93</v>
      </c>
      <c r="C74" s="106">
        <v>8</v>
      </c>
      <c r="D74" s="106">
        <v>10</v>
      </c>
      <c r="E74" s="106">
        <v>12</v>
      </c>
    </row>
    <row r="75" spans="2:5" ht="15.75" thickBot="1" x14ac:dyDescent="0.3">
      <c r="B75" s="99" t="s">
        <v>91</v>
      </c>
      <c r="C75" s="100">
        <f>(G49/C74)</f>
        <v>12591.448750000001</v>
      </c>
      <c r="D75" s="100">
        <f>(G49/D74)</f>
        <v>10073.159000000001</v>
      </c>
      <c r="E75" s="107">
        <f>(G49/E74)</f>
        <v>8394.2991666666676</v>
      </c>
    </row>
    <row r="76" spans="2:5" x14ac:dyDescent="0.25">
      <c r="B76" s="108" t="s">
        <v>92</v>
      </c>
      <c r="C76" s="109"/>
      <c r="D76" s="109"/>
      <c r="E76" s="109"/>
    </row>
  </sheetData>
  <mergeCells count="10">
    <mergeCell ref="B62:C62"/>
    <mergeCell ref="B73:E73"/>
    <mergeCell ref="E12:F12"/>
    <mergeCell ref="B14:G14"/>
    <mergeCell ref="E6:F6"/>
    <mergeCell ref="E7:F7"/>
    <mergeCell ref="E8:F8"/>
    <mergeCell ref="E9:F9"/>
    <mergeCell ref="E10:F10"/>
    <mergeCell ref="E11:F11"/>
  </mergeCells>
  <pageMargins left="0.7" right="0.7" top="0.75" bottom="0.75" header="0.3" footer="0.3"/>
  <pageSetup paperSize="17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76"/>
  <sheetViews>
    <sheetView tabSelected="1" zoomScale="110" zoomScaleNormal="110" workbookViewId="0">
      <selection activeCell="H17" sqref="H17"/>
    </sheetView>
  </sheetViews>
  <sheetFormatPr baseColWidth="10" defaultRowHeight="15" x14ac:dyDescent="0.25"/>
  <cols>
    <col min="1" max="1" width="7.42578125" customWidth="1"/>
    <col min="2" max="2" width="17.28515625" customWidth="1"/>
    <col min="3" max="3" width="25.28515625" customWidth="1"/>
    <col min="6" max="6" width="12.7109375" customWidth="1"/>
    <col min="7" max="7" width="21.7109375" customWidth="1"/>
  </cols>
  <sheetData>
    <row r="6" spans="2:7" ht="14.65" customHeight="1" x14ac:dyDescent="0.25">
      <c r="B6" s="28" t="s">
        <v>40</v>
      </c>
      <c r="C6" s="29" t="s">
        <v>71</v>
      </c>
      <c r="D6" s="1"/>
      <c r="E6" s="139" t="s">
        <v>75</v>
      </c>
      <c r="F6" s="140"/>
      <c r="G6" s="3">
        <v>10</v>
      </c>
    </row>
    <row r="7" spans="2:7" ht="22.5" customHeight="1" x14ac:dyDescent="0.25">
      <c r="B7" s="115" t="s">
        <v>0</v>
      </c>
      <c r="C7" s="20" t="s">
        <v>48</v>
      </c>
      <c r="D7" s="1"/>
      <c r="E7" s="141" t="s">
        <v>14</v>
      </c>
      <c r="F7" s="141"/>
      <c r="G7" s="6" t="s">
        <v>73</v>
      </c>
    </row>
    <row r="8" spans="2:7" x14ac:dyDescent="0.25">
      <c r="B8" s="115" t="s">
        <v>41</v>
      </c>
      <c r="C8" s="2" t="s">
        <v>23</v>
      </c>
      <c r="D8" s="1"/>
      <c r="E8" s="141" t="s">
        <v>49</v>
      </c>
      <c r="F8" s="141"/>
      <c r="G8" s="7">
        <v>350000</v>
      </c>
    </row>
    <row r="9" spans="2:7" x14ac:dyDescent="0.25">
      <c r="B9" s="115" t="s">
        <v>42</v>
      </c>
      <c r="C9" s="2" t="s">
        <v>21</v>
      </c>
      <c r="D9" s="8"/>
      <c r="E9" s="142" t="s">
        <v>36</v>
      </c>
      <c r="F9" s="143"/>
      <c r="G9" s="26">
        <f>+G8*G6</f>
        <v>3500000</v>
      </c>
    </row>
    <row r="10" spans="2:7" ht="18" x14ac:dyDescent="0.25">
      <c r="B10" s="115" t="s">
        <v>43</v>
      </c>
      <c r="C10" s="9" t="s">
        <v>44</v>
      </c>
      <c r="D10" s="10"/>
      <c r="E10" s="142" t="s">
        <v>37</v>
      </c>
      <c r="F10" s="143"/>
      <c r="G10" s="9" t="s">
        <v>50</v>
      </c>
    </row>
    <row r="11" spans="2:7" ht="32.65" customHeight="1" x14ac:dyDescent="0.25">
      <c r="B11" s="115" t="s">
        <v>15</v>
      </c>
      <c r="C11" s="9" t="s">
        <v>51</v>
      </c>
      <c r="D11" s="10"/>
      <c r="E11" s="142" t="s">
        <v>1</v>
      </c>
      <c r="F11" s="143"/>
      <c r="G11" s="5" t="s">
        <v>52</v>
      </c>
    </row>
    <row r="12" spans="2:7" ht="18" x14ac:dyDescent="0.25">
      <c r="B12" s="115" t="s">
        <v>3</v>
      </c>
      <c r="C12" s="27">
        <v>45017</v>
      </c>
      <c r="D12" s="8"/>
      <c r="E12" s="135" t="s">
        <v>2</v>
      </c>
      <c r="F12" s="136"/>
      <c r="G12" s="5" t="s">
        <v>74</v>
      </c>
    </row>
    <row r="13" spans="2:7" x14ac:dyDescent="0.25">
      <c r="B13" s="10"/>
      <c r="C13" s="8"/>
      <c r="D13" s="8"/>
      <c r="E13" s="8"/>
      <c r="F13" s="8"/>
      <c r="G13" s="11"/>
    </row>
    <row r="14" spans="2:7" x14ac:dyDescent="0.25">
      <c r="B14" s="137" t="s">
        <v>76</v>
      </c>
      <c r="C14" s="138"/>
      <c r="D14" s="138"/>
      <c r="E14" s="138"/>
      <c r="F14" s="138"/>
      <c r="G14" s="138"/>
    </row>
    <row r="15" spans="2:7" x14ac:dyDescent="0.25">
      <c r="B15" s="1"/>
      <c r="C15" s="12"/>
      <c r="D15" s="12"/>
      <c r="E15" s="13"/>
      <c r="F15" s="14"/>
      <c r="G15" s="1"/>
    </row>
    <row r="16" spans="2:7" x14ac:dyDescent="0.25">
      <c r="B16" s="30" t="s">
        <v>45</v>
      </c>
      <c r="C16" s="8"/>
      <c r="D16" s="8"/>
      <c r="E16" s="8"/>
      <c r="F16" s="8"/>
      <c r="G16" s="8"/>
    </row>
    <row r="17" spans="2:7" ht="24" x14ac:dyDescent="0.25">
      <c r="B17" s="31" t="s">
        <v>13</v>
      </c>
      <c r="C17" s="31" t="s">
        <v>4</v>
      </c>
      <c r="D17" s="31" t="s">
        <v>11</v>
      </c>
      <c r="E17" s="31" t="s">
        <v>25</v>
      </c>
      <c r="F17" s="31" t="s">
        <v>8</v>
      </c>
      <c r="G17" s="31" t="s">
        <v>9</v>
      </c>
    </row>
    <row r="18" spans="2:7" x14ac:dyDescent="0.25">
      <c r="B18" s="32" t="s">
        <v>53</v>
      </c>
      <c r="C18" s="33" t="s">
        <v>12</v>
      </c>
      <c r="D18" s="33">
        <v>15</v>
      </c>
      <c r="E18" s="34" t="s">
        <v>54</v>
      </c>
      <c r="F18" s="35">
        <v>25000</v>
      </c>
      <c r="G18" s="35">
        <f>+F18*D18</f>
        <v>375000</v>
      </c>
    </row>
    <row r="19" spans="2:7" x14ac:dyDescent="0.25">
      <c r="B19" s="32" t="s">
        <v>55</v>
      </c>
      <c r="C19" s="33" t="s">
        <v>12</v>
      </c>
      <c r="D19" s="33">
        <v>4</v>
      </c>
      <c r="E19" s="34" t="s">
        <v>56</v>
      </c>
      <c r="F19" s="35">
        <v>25000</v>
      </c>
      <c r="G19" s="35">
        <f>+F19*D19</f>
        <v>100000</v>
      </c>
    </row>
    <row r="20" spans="2:7" x14ac:dyDescent="0.25">
      <c r="B20" s="32" t="s">
        <v>57</v>
      </c>
      <c r="C20" s="33" t="s">
        <v>12</v>
      </c>
      <c r="D20" s="33">
        <v>28</v>
      </c>
      <c r="E20" s="34" t="s">
        <v>47</v>
      </c>
      <c r="F20" s="35">
        <v>25000</v>
      </c>
      <c r="G20" s="35">
        <f>+F20*D20</f>
        <v>700000</v>
      </c>
    </row>
    <row r="21" spans="2:7" x14ac:dyDescent="0.25">
      <c r="B21" s="32" t="s">
        <v>58</v>
      </c>
      <c r="C21" s="33" t="s">
        <v>12</v>
      </c>
      <c r="D21" s="33">
        <v>1</v>
      </c>
      <c r="E21" s="34" t="s">
        <v>59</v>
      </c>
      <c r="F21" s="35">
        <v>25000</v>
      </c>
      <c r="G21" s="35">
        <f>+F21*D21</f>
        <v>25000</v>
      </c>
    </row>
    <row r="22" spans="2:7" x14ac:dyDescent="0.25">
      <c r="B22" s="32" t="s">
        <v>60</v>
      </c>
      <c r="C22" s="33" t="s">
        <v>12</v>
      </c>
      <c r="D22" s="33">
        <v>2</v>
      </c>
      <c r="E22" s="34" t="s">
        <v>61</v>
      </c>
      <c r="F22" s="35">
        <v>25000</v>
      </c>
      <c r="G22" s="35">
        <f>+F22*D22</f>
        <v>50000</v>
      </c>
    </row>
    <row r="23" spans="2:7" x14ac:dyDescent="0.25">
      <c r="B23" s="110" t="s">
        <v>20</v>
      </c>
      <c r="C23" s="111"/>
      <c r="D23" s="111"/>
      <c r="E23" s="111"/>
      <c r="F23" s="112"/>
      <c r="G23" s="113">
        <f>SUM(G18:G22)</f>
        <v>1250000</v>
      </c>
    </row>
    <row r="24" spans="2:7" x14ac:dyDescent="0.25">
      <c r="B24" s="8"/>
      <c r="C24" s="8"/>
      <c r="D24" s="8"/>
      <c r="E24" s="8"/>
      <c r="F24" s="8"/>
      <c r="G24" s="8"/>
    </row>
    <row r="25" spans="2:7" x14ac:dyDescent="0.25">
      <c r="B25" s="36" t="s">
        <v>24</v>
      </c>
      <c r="C25" s="37"/>
      <c r="D25" s="38"/>
      <c r="E25" s="38"/>
      <c r="F25" s="39"/>
      <c r="G25" s="40"/>
    </row>
    <row r="26" spans="2:7" ht="24" x14ac:dyDescent="0.25">
      <c r="B26" s="41" t="s">
        <v>13</v>
      </c>
      <c r="C26" s="42" t="s">
        <v>4</v>
      </c>
      <c r="D26" s="42" t="s">
        <v>11</v>
      </c>
      <c r="E26" s="41" t="s">
        <v>77</v>
      </c>
      <c r="F26" s="42" t="s">
        <v>8</v>
      </c>
      <c r="G26" s="41" t="s">
        <v>9</v>
      </c>
    </row>
    <row r="27" spans="2:7" x14ac:dyDescent="0.25">
      <c r="B27" s="43"/>
      <c r="C27" s="44" t="s">
        <v>77</v>
      </c>
      <c r="D27" s="44" t="s">
        <v>77</v>
      </c>
      <c r="E27" s="44" t="s">
        <v>77</v>
      </c>
      <c r="F27" s="45" t="s">
        <v>77</v>
      </c>
      <c r="G27" s="46"/>
    </row>
    <row r="28" spans="2:7" x14ac:dyDescent="0.25">
      <c r="B28" s="47" t="s">
        <v>78</v>
      </c>
      <c r="C28" s="48"/>
      <c r="D28" s="48"/>
      <c r="E28" s="48"/>
      <c r="F28" s="49"/>
      <c r="G28" s="50"/>
    </row>
    <row r="29" spans="2:7" x14ac:dyDescent="0.25">
      <c r="B29" s="21"/>
      <c r="C29" s="21"/>
      <c r="D29" s="21"/>
      <c r="E29" s="21"/>
      <c r="F29" s="21"/>
      <c r="G29" s="22"/>
    </row>
    <row r="30" spans="2:7" x14ac:dyDescent="0.25">
      <c r="B30" s="36" t="s">
        <v>79</v>
      </c>
      <c r="C30" s="37"/>
      <c r="D30" s="38"/>
      <c r="E30" s="38"/>
      <c r="F30" s="39"/>
      <c r="G30" s="40"/>
    </row>
    <row r="31" spans="2:7" ht="24" x14ac:dyDescent="0.25">
      <c r="B31" s="51" t="s">
        <v>13</v>
      </c>
      <c r="C31" s="51" t="s">
        <v>4</v>
      </c>
      <c r="D31" s="51" t="s">
        <v>11</v>
      </c>
      <c r="E31" s="51" t="s">
        <v>25</v>
      </c>
      <c r="F31" s="52" t="s">
        <v>8</v>
      </c>
      <c r="G31" s="51" t="s">
        <v>9</v>
      </c>
    </row>
    <row r="32" spans="2:7" x14ac:dyDescent="0.25">
      <c r="B32" s="15"/>
      <c r="C32" s="16"/>
      <c r="D32" s="16"/>
      <c r="E32" s="16"/>
      <c r="F32" s="17"/>
      <c r="G32" s="17"/>
    </row>
    <row r="33" spans="2:9" x14ac:dyDescent="0.25">
      <c r="B33" s="53" t="s">
        <v>80</v>
      </c>
      <c r="C33" s="54"/>
      <c r="D33" s="54"/>
      <c r="E33" s="54"/>
      <c r="F33" s="54"/>
      <c r="G33" s="55"/>
    </row>
    <row r="34" spans="2:9" x14ac:dyDescent="0.25">
      <c r="B34" s="8"/>
      <c r="C34" s="8"/>
      <c r="D34" s="8"/>
      <c r="E34" s="8"/>
      <c r="F34" s="8"/>
      <c r="G34" s="8"/>
    </row>
    <row r="35" spans="2:9" x14ac:dyDescent="0.25">
      <c r="B35" s="36" t="s">
        <v>5</v>
      </c>
      <c r="C35" s="37"/>
      <c r="D35" s="38"/>
      <c r="E35" s="38"/>
      <c r="F35" s="39"/>
      <c r="G35" s="40"/>
    </row>
    <row r="36" spans="2:9" ht="24" x14ac:dyDescent="0.25">
      <c r="B36" s="56" t="s">
        <v>7</v>
      </c>
      <c r="C36" s="56" t="s">
        <v>38</v>
      </c>
      <c r="D36" s="56" t="s">
        <v>39</v>
      </c>
      <c r="E36" s="56" t="s">
        <v>25</v>
      </c>
      <c r="F36" s="56" t="s">
        <v>8</v>
      </c>
      <c r="G36" s="57" t="s">
        <v>9</v>
      </c>
    </row>
    <row r="37" spans="2:9" x14ac:dyDescent="0.25">
      <c r="B37" s="58" t="s">
        <v>62</v>
      </c>
      <c r="C37" s="59" t="s">
        <v>63</v>
      </c>
      <c r="D37" s="60">
        <v>100</v>
      </c>
      <c r="E37" s="34" t="s">
        <v>64</v>
      </c>
      <c r="F37" s="116">
        <v>126</v>
      </c>
      <c r="G37" s="62">
        <f>+F37*D37</f>
        <v>12600</v>
      </c>
    </row>
    <row r="38" spans="2:9" x14ac:dyDescent="0.25">
      <c r="B38" s="32" t="s">
        <v>65</v>
      </c>
      <c r="C38" s="33" t="s">
        <v>72</v>
      </c>
      <c r="D38" s="63">
        <v>20</v>
      </c>
      <c r="E38" s="34" t="s">
        <v>64</v>
      </c>
      <c r="F38" s="116">
        <v>533</v>
      </c>
      <c r="G38" s="35">
        <f>+F38*D38</f>
        <v>10660</v>
      </c>
    </row>
    <row r="39" spans="2:9" x14ac:dyDescent="0.25">
      <c r="B39" s="32" t="s">
        <v>66</v>
      </c>
      <c r="C39" s="33" t="s">
        <v>22</v>
      </c>
      <c r="D39" s="63">
        <v>1000</v>
      </c>
      <c r="E39" s="33" t="s">
        <v>67</v>
      </c>
      <c r="F39" s="116">
        <v>95</v>
      </c>
      <c r="G39" s="35">
        <f>+F39*D39</f>
        <v>95000</v>
      </c>
    </row>
    <row r="40" spans="2:9" x14ac:dyDescent="0.25">
      <c r="B40" s="32" t="s">
        <v>68</v>
      </c>
      <c r="C40" s="33" t="s">
        <v>69</v>
      </c>
      <c r="D40" s="63">
        <v>150</v>
      </c>
      <c r="E40" s="33" t="s">
        <v>70</v>
      </c>
      <c r="F40" s="116">
        <v>9144</v>
      </c>
      <c r="G40" s="35">
        <f>+F40*D40</f>
        <v>1371600</v>
      </c>
    </row>
    <row r="41" spans="2:9" x14ac:dyDescent="0.25">
      <c r="B41" s="64" t="s">
        <v>19</v>
      </c>
      <c r="C41" s="65"/>
      <c r="D41" s="65"/>
      <c r="E41" s="65"/>
      <c r="F41" s="66"/>
      <c r="G41" s="67">
        <f>SUM(G37:G40)</f>
        <v>1489860</v>
      </c>
    </row>
    <row r="42" spans="2:9" x14ac:dyDescent="0.25">
      <c r="B42" s="23"/>
      <c r="C42" s="8"/>
      <c r="D42" s="24"/>
      <c r="E42" s="8"/>
      <c r="F42" s="24"/>
      <c r="G42" s="25"/>
    </row>
    <row r="43" spans="2:9" x14ac:dyDescent="0.25">
      <c r="B43" s="36" t="s">
        <v>26</v>
      </c>
      <c r="C43" s="37"/>
      <c r="D43" s="38"/>
      <c r="E43" s="38"/>
      <c r="F43" s="39"/>
      <c r="G43" s="40"/>
    </row>
    <row r="44" spans="2:9" ht="24" x14ac:dyDescent="0.25">
      <c r="B44" s="68" t="s">
        <v>27</v>
      </c>
      <c r="C44" s="56" t="s">
        <v>38</v>
      </c>
      <c r="D44" s="56" t="s">
        <v>39</v>
      </c>
      <c r="E44" s="68" t="s">
        <v>25</v>
      </c>
      <c r="F44" s="56" t="s">
        <v>8</v>
      </c>
      <c r="G44" s="68" t="s">
        <v>9</v>
      </c>
    </row>
    <row r="45" spans="2:9" x14ac:dyDescent="0.25">
      <c r="B45" s="69" t="s">
        <v>77</v>
      </c>
      <c r="C45" s="70" t="s">
        <v>77</v>
      </c>
      <c r="D45" s="70" t="s">
        <v>77</v>
      </c>
      <c r="E45" s="71" t="s">
        <v>77</v>
      </c>
      <c r="F45" s="72" t="s">
        <v>77</v>
      </c>
      <c r="G45" s="72"/>
    </row>
    <row r="46" spans="2:9" x14ac:dyDescent="0.25">
      <c r="B46" s="73" t="s">
        <v>28</v>
      </c>
      <c r="C46" s="74"/>
      <c r="D46" s="74"/>
      <c r="E46" s="75"/>
      <c r="F46" s="76"/>
      <c r="G46" s="77"/>
    </row>
    <row r="47" spans="2:9" x14ac:dyDescent="0.25">
      <c r="B47" s="14"/>
      <c r="C47" s="8"/>
      <c r="D47" s="8"/>
      <c r="E47" s="8"/>
      <c r="F47" s="8"/>
      <c r="G47" s="14"/>
    </row>
    <row r="48" spans="2:9" x14ac:dyDescent="0.25">
      <c r="B48" s="78" t="s">
        <v>6</v>
      </c>
      <c r="C48" s="79"/>
      <c r="D48" s="79"/>
      <c r="E48" s="79"/>
      <c r="F48" s="79"/>
      <c r="G48" s="80">
        <f>G46+G41+G33+G28+G23</f>
        <v>2739860</v>
      </c>
      <c r="I48" s="114"/>
    </row>
    <row r="49" spans="2:7" x14ac:dyDescent="0.25">
      <c r="B49" s="81" t="s">
        <v>17</v>
      </c>
      <c r="C49" s="82"/>
      <c r="D49" s="82"/>
      <c r="E49" s="82"/>
      <c r="F49" s="82"/>
      <c r="G49" s="83">
        <f>G48*0.05</f>
        <v>136993</v>
      </c>
    </row>
    <row r="50" spans="2:7" x14ac:dyDescent="0.25">
      <c r="B50" s="84" t="s">
        <v>18</v>
      </c>
      <c r="C50" s="85"/>
      <c r="D50" s="85"/>
      <c r="E50" s="85"/>
      <c r="F50" s="85"/>
      <c r="G50" s="86">
        <f>G49+G48</f>
        <v>2876853</v>
      </c>
    </row>
    <row r="51" spans="2:7" x14ac:dyDescent="0.25">
      <c r="B51" s="81" t="s">
        <v>16</v>
      </c>
      <c r="C51" s="82"/>
      <c r="D51" s="82"/>
      <c r="E51" s="82"/>
      <c r="F51" s="82"/>
      <c r="G51" s="83">
        <f>G9</f>
        <v>3500000</v>
      </c>
    </row>
    <row r="52" spans="2:7" x14ac:dyDescent="0.25">
      <c r="B52" s="87" t="s">
        <v>10</v>
      </c>
      <c r="C52" s="88"/>
      <c r="D52" s="88"/>
      <c r="E52" s="88"/>
      <c r="F52" s="88"/>
      <c r="G52" s="80">
        <f>G51-G50</f>
        <v>623147</v>
      </c>
    </row>
    <row r="53" spans="2:7" x14ac:dyDescent="0.25">
      <c r="B53" s="18" t="s">
        <v>29</v>
      </c>
      <c r="C53" s="1"/>
      <c r="D53" s="1"/>
      <c r="E53" s="1"/>
      <c r="F53" s="1"/>
      <c r="G53" s="1"/>
    </row>
    <row r="54" spans="2:7" x14ac:dyDescent="0.25">
      <c r="B54" s="19" t="s">
        <v>30</v>
      </c>
      <c r="C54" s="1"/>
      <c r="D54" s="1"/>
      <c r="E54" s="1"/>
      <c r="F54" s="1"/>
      <c r="G54" s="1"/>
    </row>
    <row r="55" spans="2:7" x14ac:dyDescent="0.25">
      <c r="B55" s="18" t="s">
        <v>46</v>
      </c>
      <c r="C55" s="1"/>
      <c r="D55" s="1"/>
      <c r="E55" s="1"/>
      <c r="F55" s="1"/>
      <c r="G55" s="1"/>
    </row>
    <row r="56" spans="2:7" x14ac:dyDescent="0.25">
      <c r="B56" s="18" t="s">
        <v>31</v>
      </c>
      <c r="C56" s="1"/>
      <c r="D56" s="1"/>
      <c r="E56" s="1"/>
      <c r="F56" s="1"/>
      <c r="G56" s="1"/>
    </row>
    <row r="57" spans="2:7" x14ac:dyDescent="0.25">
      <c r="B57" s="18" t="s">
        <v>32</v>
      </c>
      <c r="C57" s="1"/>
      <c r="D57" s="1"/>
      <c r="E57" s="1"/>
      <c r="F57" s="1"/>
      <c r="G57" s="1"/>
    </row>
    <row r="58" spans="2:7" x14ac:dyDescent="0.25">
      <c r="B58" s="18" t="s">
        <v>33</v>
      </c>
      <c r="C58" s="1"/>
      <c r="D58" s="1"/>
      <c r="E58" s="1"/>
      <c r="F58" s="1"/>
      <c r="G58" s="1"/>
    </row>
    <row r="59" spans="2:7" x14ac:dyDescent="0.25">
      <c r="B59" s="18" t="s">
        <v>34</v>
      </c>
      <c r="C59" s="1"/>
      <c r="D59" s="1"/>
      <c r="E59" s="1"/>
      <c r="F59" s="1"/>
      <c r="G59" s="1"/>
    </row>
    <row r="60" spans="2:7" x14ac:dyDescent="0.25">
      <c r="B60" s="18" t="s">
        <v>35</v>
      </c>
      <c r="C60" s="1"/>
      <c r="D60" s="1"/>
      <c r="E60" s="1"/>
      <c r="F60" s="1"/>
      <c r="G60" s="1"/>
    </row>
    <row r="62" spans="2:7" ht="15.75" thickBot="1" x14ac:dyDescent="0.3">
      <c r="B62" s="130" t="s">
        <v>81</v>
      </c>
      <c r="C62" s="131"/>
      <c r="D62" s="89"/>
      <c r="E62" s="90"/>
    </row>
    <row r="63" spans="2:7" x14ac:dyDescent="0.25">
      <c r="B63" s="117" t="s">
        <v>27</v>
      </c>
      <c r="C63" s="118" t="s">
        <v>82</v>
      </c>
      <c r="D63" s="119" t="s">
        <v>83</v>
      </c>
      <c r="E63" s="90"/>
    </row>
    <row r="64" spans="2:7" x14ac:dyDescent="0.25">
      <c r="B64" s="120" t="s">
        <v>84</v>
      </c>
      <c r="C64" s="121">
        <f>G23</f>
        <v>1250000</v>
      </c>
      <c r="D64" s="122">
        <f>C64/C70</f>
        <v>0.4345025623485107</v>
      </c>
      <c r="E64" s="90"/>
    </row>
    <row r="65" spans="2:5" x14ac:dyDescent="0.25">
      <c r="B65" s="120" t="s">
        <v>85</v>
      </c>
      <c r="C65" s="121">
        <f>G15</f>
        <v>0</v>
      </c>
      <c r="D65" s="122">
        <v>0</v>
      </c>
      <c r="E65" s="90"/>
    </row>
    <row r="66" spans="2:5" x14ac:dyDescent="0.25">
      <c r="B66" s="120" t="s">
        <v>86</v>
      </c>
      <c r="C66" s="121">
        <f>G24</f>
        <v>0</v>
      </c>
      <c r="D66" s="122">
        <f>(C66/C70)</f>
        <v>0</v>
      </c>
      <c r="E66" s="90"/>
    </row>
    <row r="67" spans="2:5" x14ac:dyDescent="0.25">
      <c r="B67" s="120" t="s">
        <v>7</v>
      </c>
      <c r="C67" s="121">
        <f>G41</f>
        <v>1489860</v>
      </c>
      <c r="D67" s="122">
        <f>(C67/C70)</f>
        <v>0.51787839003244174</v>
      </c>
      <c r="E67" s="90"/>
    </row>
    <row r="68" spans="2:5" x14ac:dyDescent="0.25">
      <c r="B68" s="120" t="s">
        <v>87</v>
      </c>
      <c r="C68" s="123">
        <f>G45</f>
        <v>0</v>
      </c>
      <c r="D68" s="122">
        <f>(C68/C70)</f>
        <v>0</v>
      </c>
      <c r="E68" s="98"/>
    </row>
    <row r="69" spans="2:5" x14ac:dyDescent="0.25">
      <c r="B69" s="120" t="s">
        <v>88</v>
      </c>
      <c r="C69" s="123">
        <f>G49</f>
        <v>136993</v>
      </c>
      <c r="D69" s="122">
        <f>(C69/C70)</f>
        <v>4.7619047619047616E-2</v>
      </c>
      <c r="E69" s="98"/>
    </row>
    <row r="70" spans="2:5" ht="15.75" thickBot="1" x14ac:dyDescent="0.3">
      <c r="B70" s="124" t="s">
        <v>89</v>
      </c>
      <c r="C70" s="125">
        <f>SUM(C64:C69)</f>
        <v>2876853</v>
      </c>
      <c r="D70" s="126">
        <f>SUM(D64:D69)</f>
        <v>1</v>
      </c>
      <c r="E70" s="98"/>
    </row>
    <row r="71" spans="2:5" x14ac:dyDescent="0.25">
      <c r="B71" s="102"/>
      <c r="C71" s="103"/>
      <c r="D71" s="103"/>
      <c r="E71" s="103"/>
    </row>
    <row r="72" spans="2:5" ht="15.75" thickBot="1" x14ac:dyDescent="0.3">
      <c r="B72" s="104"/>
      <c r="C72" s="103"/>
      <c r="D72" s="103"/>
      <c r="E72" s="103"/>
    </row>
    <row r="73" spans="2:5" ht="15.75" thickBot="1" x14ac:dyDescent="0.3">
      <c r="B73" s="132" t="s">
        <v>90</v>
      </c>
      <c r="C73" s="133"/>
      <c r="D73" s="133"/>
      <c r="E73" s="134"/>
    </row>
    <row r="74" spans="2:5" x14ac:dyDescent="0.25">
      <c r="B74" s="127" t="s">
        <v>93</v>
      </c>
      <c r="C74" s="128">
        <v>8</v>
      </c>
      <c r="D74" s="128">
        <v>10</v>
      </c>
      <c r="E74" s="128">
        <v>12</v>
      </c>
    </row>
    <row r="75" spans="2:5" ht="15.75" thickBot="1" x14ac:dyDescent="0.3">
      <c r="B75" s="124" t="s">
        <v>91</v>
      </c>
      <c r="C75" s="125">
        <f>(G49/C74)</f>
        <v>17124.125</v>
      </c>
      <c r="D75" s="125">
        <f>(G49/D74)</f>
        <v>13699.3</v>
      </c>
      <c r="E75" s="129">
        <f>(G49/E74)</f>
        <v>11416.083333333334</v>
      </c>
    </row>
    <row r="76" spans="2:5" x14ac:dyDescent="0.25">
      <c r="B76" s="108" t="s">
        <v>92</v>
      </c>
      <c r="C76" s="109"/>
      <c r="D76" s="109"/>
      <c r="E76" s="109"/>
    </row>
  </sheetData>
  <mergeCells count="10">
    <mergeCell ref="E12:F12"/>
    <mergeCell ref="B14:G14"/>
    <mergeCell ref="B62:C62"/>
    <mergeCell ref="B73:E73"/>
    <mergeCell ref="E6:F6"/>
    <mergeCell ref="E7:F7"/>
    <mergeCell ref="E8:F8"/>
    <mergeCell ref="E9:F9"/>
    <mergeCell ref="E10:F10"/>
    <mergeCell ref="E11:F1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787B01-E09A-4EC2-89DE-12639635E064}">
  <ds:schemaRefs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sharepoint/v3"/>
    <ds:schemaRef ds:uri="http://purl.org/dc/elements/1.1/"/>
    <ds:schemaRef ds:uri="http://purl.org/dc/terms/"/>
    <ds:schemaRef ds:uri="http://schemas.microsoft.com/office/infopath/2007/PartnerControls"/>
    <ds:schemaRef ds:uri="1030f0af-99cb-42f1-88fc-acec73331192"/>
    <ds:schemaRef ds:uri="c5dbce2d-49dc-4afe-a5b0-d7fb7a901161"/>
  </ds:schemaRefs>
</ds:datastoreItem>
</file>

<file path=customXml/itemProps2.xml><?xml version="1.0" encoding="utf-8"?>
<ds:datastoreItem xmlns:ds="http://schemas.openxmlformats.org/officeDocument/2006/customXml" ds:itemID="{E1F392CD-FA08-4FF6-B5B3-69B1D9BF553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D0CF1E-8778-478A-ABAE-D4FFF93F52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bovinos</vt:lpstr>
      <vt:lpstr>Bovino Carne</vt:lpstr>
      <vt:lpstr>bovinos!Área_de_impresión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Rioseco Ventura Victor Manuel</cp:lastModifiedBy>
  <cp:lastPrinted>2019-03-20T19:15:13Z</cp:lastPrinted>
  <dcterms:created xsi:type="dcterms:W3CDTF">2014-09-10T20:26:27Z</dcterms:created>
  <dcterms:modified xsi:type="dcterms:W3CDTF">2023-05-03T14:32:26Z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