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Gerber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1" l="1"/>
  <c r="C72" i="1"/>
  <c r="C71" i="1"/>
  <c r="G22" i="1" l="1"/>
  <c r="G33" i="1" l="1"/>
  <c r="G32" i="1"/>
  <c r="G51" i="1" l="1"/>
  <c r="G28" i="1" l="1"/>
  <c r="G46" i="1" l="1"/>
  <c r="G44" i="1" l="1"/>
  <c r="G40" i="1" l="1"/>
  <c r="G52" i="1" l="1"/>
  <c r="G42" i="1"/>
  <c r="G39" i="1"/>
  <c r="G21" i="1"/>
  <c r="G12" i="1"/>
  <c r="G57" i="1" s="1"/>
  <c r="G23" i="1" l="1"/>
  <c r="G47" i="1"/>
  <c r="C74" i="1" s="1"/>
  <c r="G34" i="1"/>
  <c r="C73" i="1" s="1"/>
  <c r="C77" i="1" l="1"/>
  <c r="D74" i="1" s="1"/>
  <c r="G54" i="1"/>
  <c r="G55" i="1" s="1"/>
  <c r="G56" i="1" s="1"/>
  <c r="D73" i="1" l="1"/>
  <c r="D75" i="1"/>
  <c r="D76" i="1"/>
  <c r="D71" i="1"/>
  <c r="D82" i="1"/>
  <c r="G58" i="1"/>
  <c r="C82" i="1"/>
  <c r="E82" i="1"/>
  <c r="D77" i="1" l="1"/>
</calcChain>
</file>

<file path=xl/sharedStrings.xml><?xml version="1.0" encoding="utf-8"?>
<sst xmlns="http://schemas.openxmlformats.org/spreadsheetml/2006/main" count="130" uniqueCount="99">
  <si>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</si>
  <si>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</si>
  <si>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</si>
  <si>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</si>
  <si>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</si>
  <si>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</si>
  <si>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</si>
  <si>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</si>
  <si>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</si>
  <si>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</si>
  <si>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</si>
  <si>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</si>
  <si>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</si>
  <si>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</si>
  <si>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</si>
  <si>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</si>
  <si>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</si>
  <si>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</si>
  <si>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</si>
  <si>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</si>
  <si>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</si>
  <si>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</si>
  <si>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</si>
  <si>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</si>
  <si>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</si>
  <si>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</si>
  <si>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</si>
  <si>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</si>
  <si>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</si>
  <si>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</si>
  <si>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</si>
  <si>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</si>
  <si>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</si>
  <si>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</si>
  <si>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</si>
  <si>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</si>
  <si>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</si>
  <si>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</si>
  <si>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</si>
  <si>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</si>
  <si>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</si>
  <si>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</si>
  <si>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</si>
  <si>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</si>
  <si>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</si>
  <si>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</si>
  <si>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</si>
  <si>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</si>
  <si>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</si>
  <si>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</si>
  <si>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</si>
  <si>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</si>
  <si>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</si>
  <si>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</si>
  <si>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</si>
  <si>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</si>
  <si>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</si>
  <si>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Mayo y Agosto</t>
  </si>
  <si>
    <t>Un</t>
  </si>
  <si>
    <t>Abril y Octubre</t>
  </si>
  <si>
    <t>INSECTICIDA</t>
  </si>
  <si>
    <t>Zero</t>
  </si>
  <si>
    <t>Lt</t>
  </si>
  <si>
    <t>Septiembre</t>
  </si>
  <si>
    <t xml:space="preserve">ROJA, AMARILLA,NARANJA </t>
  </si>
  <si>
    <t>PRECIO ESPERADO (doc/ha)</t>
  </si>
  <si>
    <t>Aplicación fertilizantes</t>
  </si>
  <si>
    <t>Riego</t>
  </si>
  <si>
    <t>Mantención invernaderos</t>
  </si>
  <si>
    <t>Plantacion</t>
  </si>
  <si>
    <t>FITOSANIDAD</t>
  </si>
  <si>
    <t>GERBERAS</t>
  </si>
  <si>
    <t>JH</t>
  </si>
  <si>
    <t>Planta</t>
  </si>
  <si>
    <t>Cal</t>
  </si>
  <si>
    <t>Fungicup</t>
  </si>
  <si>
    <t>Marzo</t>
  </si>
  <si>
    <t>JORNADAS ANIMAL</t>
  </si>
  <si>
    <t>JA</t>
  </si>
  <si>
    <t>RENDIMIENTO (Docena/Há.)</t>
  </si>
  <si>
    <t>Gerberas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</si>
  <si>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</si>
  <si>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</si>
  <si>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Abril - Mayo</t>
  </si>
  <si>
    <t>Agosto- Noviembre</t>
  </si>
  <si>
    <t>Septiembre- Noviembre</t>
  </si>
  <si>
    <t>$/há</t>
  </si>
  <si>
    <t>ESCENARIOS COSTO UNITARIO  ($/docena)</t>
  </si>
  <si>
    <t>Rendimiento (docena/há)</t>
  </si>
  <si>
    <t>Costo unitario ($/docena) (*)</t>
  </si>
  <si>
    <t>Mercado Local y regional</t>
  </si>
  <si>
    <t>Heladas</t>
  </si>
  <si>
    <t>Rastraje</t>
  </si>
  <si>
    <t>Enero de 2024</t>
  </si>
  <si>
    <t xml:space="preserve">Rastrajes </t>
  </si>
  <si>
    <t>Super Fosfato Triple</t>
  </si>
  <si>
    <t>Surcado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</si>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</sst>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0" fillId="2" borderId="22" xfId="0" applyFont="1" applyFill="1" applyBorder="1" applyAlignment="1"/>
    <xf numFmtId="0" fontId="1" fillId="2" borderId="53" xfId="0" applyFont="1" applyFill="1" applyBorder="1" applyAlignment="1">
      <alignment horizontal="center"/>
    </xf>
    <xf numFmtId="49" fontId="1" fillId="2" borderId="53" xfId="0" applyNumberFormat="1" applyFont="1" applyFill="1" applyBorder="1" applyAlignment="1"/>
    <xf numFmtId="49" fontId="3" fillId="2" borderId="53" xfId="0" applyNumberFormat="1" applyFont="1" applyFill="1" applyBorder="1" applyAlignment="1"/>
    <xf numFmtId="0" fontId="0" fillId="9" borderId="0" xfId="0" applyNumberFormat="1" applyFont="1" applyFill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9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164" fontId="6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9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165" fontId="3" fillId="9" borderId="5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5" fontId="3" fillId="9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3" fontId="3" fillId="9" borderId="51" xfId="0" applyNumberFormat="1" applyFont="1" applyFill="1" applyBorder="1" applyAlignment="1">
      <alignment vertical="center"/>
    </xf>
    <xf numFmtId="3" fontId="3" fillId="9" borderId="52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4" fontId="3" fillId="2" borderId="20" xfId="0" applyNumberFormat="1" applyFont="1" applyFill="1" applyBorder="1" applyAlignment="1">
      <alignment vertical="center"/>
    </xf>
    <xf numFmtId="49" fontId="3" fillId="9" borderId="35" xfId="0" applyNumberFormat="1" applyFont="1" applyFill="1" applyBorder="1" applyAlignment="1">
      <alignment vertical="center"/>
    </xf>
    <xf numFmtId="165" fontId="3" fillId="9" borderId="37" xfId="0" applyNumberFormat="1" applyFont="1" applyFill="1" applyBorder="1" applyAlignment="1">
      <alignment vertical="center"/>
    </xf>
    <xf numFmtId="164" fontId="6" fillId="5" borderId="30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165" fontId="3" fillId="10" borderId="36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/>
    <xf numFmtId="0" fontId="1" fillId="2" borderId="5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1" fillId="2" borderId="53" xfId="0" applyNumberFormat="1" applyFont="1" applyFill="1" applyBorder="1" applyAlignment="1">
      <alignment horizontal="right"/>
    </xf>
    <xf numFmtId="49" fontId="6" fillId="3" borderId="53" xfId="0" applyNumberFormat="1" applyFont="1" applyFill="1" applyBorder="1" applyAlignment="1">
      <alignment horizontal="center" vertical="center" wrapText="1"/>
    </xf>
    <xf numFmtId="49" fontId="1" fillId="2" borderId="55" xfId="0" applyNumberFormat="1" applyFont="1" applyFill="1" applyBorder="1" applyAlignment="1">
      <alignment wrapText="1"/>
    </xf>
    <xf numFmtId="49" fontId="1" fillId="2" borderId="55" xfId="0" applyNumberFormat="1" applyFont="1" applyFill="1" applyBorder="1" applyAlignment="1">
      <alignment horizontal="center" wrapText="1"/>
    </xf>
    <xf numFmtId="0" fontId="1" fillId="2" borderId="55" xfId="0" applyNumberFormat="1" applyFont="1" applyFill="1" applyBorder="1" applyAlignment="1">
      <alignment horizontal="center" wrapText="1"/>
    </xf>
    <xf numFmtId="3" fontId="1" fillId="2" borderId="55" xfId="0" applyNumberFormat="1" applyFont="1" applyFill="1" applyBorder="1" applyAlignment="1">
      <alignment horizontal="right" wrapText="1"/>
    </xf>
    <xf numFmtId="49" fontId="1" fillId="2" borderId="56" xfId="0" applyNumberFormat="1" applyFont="1" applyFill="1" applyBorder="1" applyAlignment="1">
      <alignment horizontal="right"/>
    </xf>
    <xf numFmtId="49" fontId="1" fillId="2" borderId="56" xfId="0" applyNumberFormat="1" applyFont="1" applyFill="1" applyBorder="1" applyAlignment="1">
      <alignment horizontal="center" vertical="center" wrapText="1"/>
    </xf>
    <xf numFmtId="49" fontId="1" fillId="2" borderId="56" xfId="0" applyNumberFormat="1" applyFont="1" applyFill="1" applyBorder="1" applyAlignment="1">
      <alignment horizontal="right" wrapText="1"/>
    </xf>
    <xf numFmtId="14" fontId="1" fillId="2" borderId="56" xfId="0" applyNumberFormat="1" applyFont="1" applyFill="1" applyBorder="1" applyAlignment="1">
      <alignment horizontal="right"/>
    </xf>
    <xf numFmtId="0" fontId="0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6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152400</xdr:rowOff>
    </xdr:from>
    <xdr:to>
      <xdr:col>7</xdr:col>
      <xdr:colOff>9524</xdr:colOff>
      <xdr:row>7</xdr:row>
      <xdr:rowOff>188494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152400"/>
          <a:ext cx="6505575" cy="1369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83"/>
  <sheetViews>
    <sheetView showGridLines="0" tabSelected="1" workbookViewId="0">
      <selection activeCell="G70" sqref="G7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9.140625" style="1" customWidth="1"/>
    <col min="8" max="9" width="10.85546875" style="1" customWidth="1"/>
    <col min="10" max="10" width="14" style="1" customWidth="1"/>
    <col min="11" max="252" width="10.85546875" style="1" customWidth="1"/>
  </cols>
  <sheetData>
    <row r="1" spans="1:10" ht="15" customHeight="1" x14ac:dyDescent="0.25">
      <c r="A1" s="2"/>
      <c r="B1" s="2"/>
      <c r="C1" s="2"/>
      <c r="D1" s="2"/>
      <c r="E1" s="2"/>
      <c r="F1" s="2"/>
      <c r="G1" s="2"/>
    </row>
    <row r="2" spans="1:10" ht="15" customHeight="1" x14ac:dyDescent="0.25">
      <c r="A2" s="2"/>
      <c r="B2" s="2"/>
      <c r="C2" s="2"/>
      <c r="D2" s="2"/>
      <c r="E2" s="2"/>
      <c r="F2" s="2"/>
      <c r="G2" s="2"/>
    </row>
    <row r="3" spans="1:10" ht="15" customHeight="1" x14ac:dyDescent="0.25">
      <c r="A3" s="2"/>
      <c r="B3" s="2"/>
      <c r="C3" s="2"/>
      <c r="D3" s="2"/>
      <c r="E3" s="2"/>
      <c r="F3" s="2"/>
      <c r="G3" s="2"/>
    </row>
    <row r="4" spans="1:10" ht="15" customHeight="1" x14ac:dyDescent="0.25">
      <c r="A4" s="2"/>
      <c r="B4" s="2"/>
      <c r="C4" s="2"/>
      <c r="D4" s="2"/>
      <c r="E4" s="2"/>
      <c r="F4" s="2"/>
      <c r="G4" s="2"/>
    </row>
    <row r="5" spans="1:10" ht="15" customHeight="1" x14ac:dyDescent="0.25">
      <c r="A5" s="2"/>
      <c r="B5" s="2"/>
      <c r="C5" s="2"/>
      <c r="D5" s="2"/>
      <c r="E5" s="2"/>
      <c r="F5" s="2"/>
      <c r="G5" s="2"/>
    </row>
    <row r="6" spans="1:10" ht="15" customHeight="1" x14ac:dyDescent="0.25">
      <c r="A6" s="2"/>
      <c r="B6" s="2"/>
      <c r="C6" s="2"/>
      <c r="D6" s="2"/>
      <c r="E6" s="2"/>
      <c r="F6" s="2"/>
      <c r="G6" s="2"/>
    </row>
    <row r="7" spans="1:10" ht="15" customHeight="1" x14ac:dyDescent="0.25">
      <c r="A7" s="2"/>
      <c r="B7" s="2"/>
      <c r="C7" s="2"/>
      <c r="D7" s="2"/>
      <c r="E7" s="2"/>
      <c r="F7" s="2"/>
      <c r="G7" s="2"/>
    </row>
    <row r="8" spans="1:10" ht="15" customHeight="1" x14ac:dyDescent="0.25">
      <c r="A8" s="2"/>
      <c r="B8" s="138"/>
      <c r="C8" s="3"/>
      <c r="D8" s="2"/>
      <c r="E8" s="3"/>
      <c r="F8" s="3"/>
      <c r="G8" s="3"/>
    </row>
    <row r="9" spans="1:10" ht="12" customHeight="1" x14ac:dyDescent="0.25">
      <c r="A9" s="25"/>
      <c r="B9" s="140" t="s">
        <v>0</v>
      </c>
      <c r="C9" s="134" t="s">
        <v>80</v>
      </c>
      <c r="D9" s="34"/>
      <c r="E9" s="146" t="s">
        <v>79</v>
      </c>
      <c r="F9" s="147"/>
      <c r="G9" s="21">
        <v>80000</v>
      </c>
    </row>
    <row r="10" spans="1:10" ht="38.25" customHeight="1" x14ac:dyDescent="0.25">
      <c r="A10" s="25"/>
      <c r="B10" s="141" t="s">
        <v>71</v>
      </c>
      <c r="C10" s="135" t="s">
        <v>64</v>
      </c>
      <c r="D10" s="34"/>
      <c r="E10" s="144" t="s">
        <v>1</v>
      </c>
      <c r="F10" s="145"/>
      <c r="G10" s="5" t="s">
        <v>93</v>
      </c>
      <c r="J10" s="122"/>
    </row>
    <row r="11" spans="1:10" ht="18" customHeight="1" x14ac:dyDescent="0.25">
      <c r="A11" s="25"/>
      <c r="B11" s="141" t="s">
        <v>2</v>
      </c>
      <c r="C11" s="134" t="s">
        <v>3</v>
      </c>
      <c r="D11" s="34"/>
      <c r="E11" s="144" t="s">
        <v>65</v>
      </c>
      <c r="F11" s="145"/>
      <c r="G11" s="21">
        <v>4000</v>
      </c>
    </row>
    <row r="12" spans="1:10" ht="11.25" customHeight="1" x14ac:dyDescent="0.25">
      <c r="A12" s="25"/>
      <c r="B12" s="141" t="s">
        <v>4</v>
      </c>
      <c r="C12" s="136" t="s">
        <v>56</v>
      </c>
      <c r="D12" s="34"/>
      <c r="E12" s="31" t="s">
        <v>5</v>
      </c>
      <c r="F12" s="32"/>
      <c r="G12" s="7">
        <f>(G9*G11)</f>
        <v>320000000</v>
      </c>
      <c r="J12" s="122"/>
    </row>
    <row r="13" spans="1:10" ht="11.25" customHeight="1" x14ac:dyDescent="0.25">
      <c r="A13" s="25"/>
      <c r="B13" s="141" t="s">
        <v>6</v>
      </c>
      <c r="C13" s="134" t="s">
        <v>97</v>
      </c>
      <c r="D13" s="34"/>
      <c r="E13" s="144" t="s">
        <v>7</v>
      </c>
      <c r="F13" s="145"/>
      <c r="G13" s="5" t="s">
        <v>90</v>
      </c>
    </row>
    <row r="14" spans="1:10" ht="13.5" customHeight="1" x14ac:dyDescent="0.25">
      <c r="A14" s="25"/>
      <c r="B14" s="141" t="s">
        <v>8</v>
      </c>
      <c r="C14" s="134" t="s">
        <v>98</v>
      </c>
      <c r="D14" s="34"/>
      <c r="E14" s="144" t="s">
        <v>9</v>
      </c>
      <c r="F14" s="145"/>
      <c r="G14" s="5" t="s">
        <v>93</v>
      </c>
    </row>
    <row r="15" spans="1:10" ht="25.5" customHeight="1" x14ac:dyDescent="0.25">
      <c r="A15" s="25"/>
      <c r="B15" s="141" t="s">
        <v>10</v>
      </c>
      <c r="C15" s="137">
        <v>44958</v>
      </c>
      <c r="D15" s="34"/>
      <c r="E15" s="148" t="s">
        <v>11</v>
      </c>
      <c r="F15" s="149"/>
      <c r="G15" s="6" t="s">
        <v>91</v>
      </c>
    </row>
    <row r="16" spans="1:10" ht="12" customHeight="1" x14ac:dyDescent="0.25">
      <c r="A16" s="2"/>
      <c r="B16" s="139"/>
      <c r="C16" s="35"/>
      <c r="D16" s="36"/>
      <c r="E16" s="37"/>
      <c r="F16" s="37"/>
      <c r="G16" s="38"/>
    </row>
    <row r="17" spans="1:8" ht="12" customHeight="1" x14ac:dyDescent="0.25">
      <c r="A17" s="8"/>
      <c r="B17" s="150" t="s">
        <v>12</v>
      </c>
      <c r="C17" s="151"/>
      <c r="D17" s="151"/>
      <c r="E17" s="151"/>
      <c r="F17" s="151"/>
      <c r="G17" s="151"/>
    </row>
    <row r="18" spans="1:8" ht="12" customHeight="1" x14ac:dyDescent="0.25">
      <c r="A18" s="2"/>
      <c r="B18" s="39"/>
      <c r="C18" s="40"/>
      <c r="D18" s="40"/>
      <c r="E18" s="40"/>
      <c r="F18" s="41"/>
      <c r="G18" s="41"/>
    </row>
    <row r="19" spans="1:8" ht="12" customHeight="1" x14ac:dyDescent="0.25">
      <c r="A19" s="4"/>
      <c r="B19" s="42" t="s">
        <v>13</v>
      </c>
      <c r="C19" s="43"/>
      <c r="D19" s="44"/>
      <c r="E19" s="44"/>
      <c r="F19" s="44"/>
      <c r="G19" s="44"/>
    </row>
    <row r="20" spans="1:8" ht="24" customHeight="1" x14ac:dyDescent="0.25">
      <c r="A20" s="8"/>
      <c r="B20" s="129" t="s">
        <v>14</v>
      </c>
      <c r="C20" s="129" t="s">
        <v>15</v>
      </c>
      <c r="D20" s="129" t="s">
        <v>16</v>
      </c>
      <c r="E20" s="129" t="s">
        <v>17</v>
      </c>
      <c r="F20" s="129" t="s">
        <v>18</v>
      </c>
      <c r="G20" s="129" t="s">
        <v>19</v>
      </c>
    </row>
    <row r="21" spans="1:8" ht="12.75" customHeight="1" x14ac:dyDescent="0.25">
      <c r="A21" s="8"/>
      <c r="B21" s="130" t="s">
        <v>66</v>
      </c>
      <c r="C21" s="131" t="s">
        <v>72</v>
      </c>
      <c r="D21" s="132">
        <v>3</v>
      </c>
      <c r="E21" s="130" t="s">
        <v>83</v>
      </c>
      <c r="F21" s="133">
        <v>25000</v>
      </c>
      <c r="G21" s="133">
        <f>(D21*F21)</f>
        <v>75000</v>
      </c>
    </row>
    <row r="22" spans="1:8" ht="15" x14ac:dyDescent="0.25">
      <c r="A22" s="8"/>
      <c r="B22" s="30" t="s">
        <v>67</v>
      </c>
      <c r="C22" s="9" t="s">
        <v>72</v>
      </c>
      <c r="D22" s="123">
        <v>15</v>
      </c>
      <c r="E22" s="30" t="s">
        <v>84</v>
      </c>
      <c r="F22" s="7">
        <v>25000</v>
      </c>
      <c r="G22" s="133">
        <f>(D22*F22)</f>
        <v>375000</v>
      </c>
    </row>
    <row r="23" spans="1:8" ht="12.75" customHeight="1" x14ac:dyDescent="0.25">
      <c r="A23" s="8"/>
      <c r="B23" s="10" t="s">
        <v>20</v>
      </c>
      <c r="C23" s="11"/>
      <c r="D23" s="11"/>
      <c r="E23" s="11"/>
      <c r="F23" s="12"/>
      <c r="G23" s="13">
        <f>SUM(G21:G22)</f>
        <v>450000</v>
      </c>
    </row>
    <row r="24" spans="1:8" ht="12" customHeight="1" x14ac:dyDescent="0.25">
      <c r="A24" s="2"/>
      <c r="B24" s="39"/>
      <c r="C24" s="41"/>
      <c r="D24" s="124"/>
      <c r="E24" s="41"/>
      <c r="F24" s="45"/>
      <c r="G24" s="45"/>
    </row>
    <row r="25" spans="1:8" ht="12" customHeight="1" x14ac:dyDescent="0.25">
      <c r="A25" s="4"/>
      <c r="B25" s="46" t="s">
        <v>77</v>
      </c>
      <c r="C25" s="47"/>
      <c r="D25" s="48"/>
      <c r="E25" s="48"/>
      <c r="F25" s="49"/>
      <c r="G25" s="49"/>
    </row>
    <row r="26" spans="1:8" ht="24" customHeight="1" x14ac:dyDescent="0.25">
      <c r="A26" s="4"/>
      <c r="B26" s="50" t="s">
        <v>14</v>
      </c>
      <c r="C26" s="51" t="s">
        <v>15</v>
      </c>
      <c r="D26" s="51" t="s">
        <v>16</v>
      </c>
      <c r="E26" s="50" t="s">
        <v>17</v>
      </c>
      <c r="F26" s="51" t="s">
        <v>18</v>
      </c>
      <c r="G26" s="50" t="s">
        <v>19</v>
      </c>
    </row>
    <row r="27" spans="1:8" ht="12" customHeight="1" x14ac:dyDescent="0.25">
      <c r="A27" s="4"/>
      <c r="B27" s="52" t="s">
        <v>92</v>
      </c>
      <c r="C27" s="53" t="s">
        <v>78</v>
      </c>
      <c r="D27" s="54">
        <v>2</v>
      </c>
      <c r="E27" s="54" t="s">
        <v>85</v>
      </c>
      <c r="F27" s="55">
        <v>30000</v>
      </c>
      <c r="G27" s="55">
        <v>60000</v>
      </c>
      <c r="H27" s="29"/>
    </row>
    <row r="28" spans="1:8" ht="12" customHeight="1" x14ac:dyDescent="0.25">
      <c r="A28" s="4"/>
      <c r="B28" s="14" t="s">
        <v>21</v>
      </c>
      <c r="C28" s="15"/>
      <c r="D28" s="15"/>
      <c r="E28" s="15"/>
      <c r="F28" s="17"/>
      <c r="G28" s="17">
        <f>G27</f>
        <v>60000</v>
      </c>
    </row>
    <row r="29" spans="1:8" ht="12" customHeight="1" x14ac:dyDescent="0.25">
      <c r="A29" s="2"/>
      <c r="B29" s="56"/>
      <c r="C29" s="57"/>
      <c r="D29" s="61"/>
      <c r="E29" s="57"/>
      <c r="F29" s="58"/>
      <c r="G29" s="58"/>
    </row>
    <row r="30" spans="1:8" ht="12" customHeight="1" x14ac:dyDescent="0.25">
      <c r="A30" s="4"/>
      <c r="B30" s="46" t="s">
        <v>22</v>
      </c>
      <c r="C30" s="47"/>
      <c r="D30" s="48"/>
      <c r="E30" s="48"/>
      <c r="F30" s="49"/>
      <c r="G30" s="49"/>
    </row>
    <row r="31" spans="1:8" ht="24" customHeight="1" x14ac:dyDescent="0.25">
      <c r="A31" s="4"/>
      <c r="B31" s="59" t="s">
        <v>14</v>
      </c>
      <c r="C31" s="59" t="s">
        <v>15</v>
      </c>
      <c r="D31" s="59" t="s">
        <v>16</v>
      </c>
      <c r="E31" s="59" t="s">
        <v>17</v>
      </c>
      <c r="F31" s="60" t="s">
        <v>18</v>
      </c>
      <c r="G31" s="59" t="s">
        <v>19</v>
      </c>
    </row>
    <row r="32" spans="1:8" ht="12.75" customHeight="1" x14ac:dyDescent="0.25">
      <c r="A32" s="8"/>
      <c r="B32" s="30" t="s">
        <v>94</v>
      </c>
      <c r="C32" s="9" t="s">
        <v>23</v>
      </c>
      <c r="D32" s="123">
        <v>0.25</v>
      </c>
      <c r="E32" s="6" t="s">
        <v>57</v>
      </c>
      <c r="F32" s="7">
        <v>280000</v>
      </c>
      <c r="G32" s="7">
        <f>D32*F32</f>
        <v>70000</v>
      </c>
    </row>
    <row r="33" spans="1:9" ht="12.75" customHeight="1" x14ac:dyDescent="0.25">
      <c r="A33" s="8"/>
      <c r="B33" s="30" t="s">
        <v>96</v>
      </c>
      <c r="C33" s="9" t="s">
        <v>23</v>
      </c>
      <c r="D33" s="123">
        <v>0.25</v>
      </c>
      <c r="E33" s="6" t="s">
        <v>24</v>
      </c>
      <c r="F33" s="7">
        <v>280000</v>
      </c>
      <c r="G33" s="7">
        <f>D33*F33</f>
        <v>70000</v>
      </c>
    </row>
    <row r="34" spans="1:9" ht="12.75" customHeight="1" x14ac:dyDescent="0.25">
      <c r="A34" s="4"/>
      <c r="B34" s="14" t="s">
        <v>25</v>
      </c>
      <c r="C34" s="15"/>
      <c r="D34" s="15"/>
      <c r="E34" s="15"/>
      <c r="F34" s="16"/>
      <c r="G34" s="17">
        <f>SUM(G32:G33)</f>
        <v>140000</v>
      </c>
    </row>
    <row r="35" spans="1:9" ht="12" customHeight="1" x14ac:dyDescent="0.25">
      <c r="A35" s="2"/>
      <c r="B35" s="56"/>
      <c r="C35" s="57"/>
      <c r="D35" s="61"/>
      <c r="E35" s="57"/>
      <c r="F35" s="58"/>
      <c r="G35" s="58"/>
    </row>
    <row r="36" spans="1:9" ht="12" customHeight="1" x14ac:dyDescent="0.25">
      <c r="A36" s="4"/>
      <c r="B36" s="46" t="s">
        <v>26</v>
      </c>
      <c r="C36" s="47"/>
      <c r="D36" s="48"/>
      <c r="E36" s="48"/>
      <c r="F36" s="49"/>
      <c r="G36" s="49"/>
    </row>
    <row r="37" spans="1:9" ht="24" customHeight="1" x14ac:dyDescent="0.25">
      <c r="A37" s="4"/>
      <c r="B37" s="60" t="s">
        <v>27</v>
      </c>
      <c r="C37" s="60" t="s">
        <v>28</v>
      </c>
      <c r="D37" s="60" t="s">
        <v>29</v>
      </c>
      <c r="E37" s="60" t="s">
        <v>17</v>
      </c>
      <c r="F37" s="60" t="s">
        <v>18</v>
      </c>
      <c r="G37" s="60" t="s">
        <v>19</v>
      </c>
    </row>
    <row r="38" spans="1:9" ht="12.75" customHeight="1" x14ac:dyDescent="0.25">
      <c r="A38" s="8"/>
      <c r="B38" s="18" t="s">
        <v>30</v>
      </c>
      <c r="C38" s="19"/>
      <c r="D38" s="125"/>
      <c r="E38" s="19"/>
      <c r="F38" s="19"/>
      <c r="G38" s="19"/>
    </row>
    <row r="39" spans="1:9" ht="12.75" customHeight="1" x14ac:dyDescent="0.25">
      <c r="A39" s="8"/>
      <c r="B39" s="31" t="s">
        <v>74</v>
      </c>
      <c r="C39" s="20" t="s">
        <v>31</v>
      </c>
      <c r="D39" s="126">
        <v>200</v>
      </c>
      <c r="E39" s="5" t="s">
        <v>63</v>
      </c>
      <c r="F39" s="118">
        <v>240</v>
      </c>
      <c r="G39" s="118">
        <f>(D39*F39)</f>
        <v>48000</v>
      </c>
    </row>
    <row r="40" spans="1:9" ht="12.75" customHeight="1" x14ac:dyDescent="0.25">
      <c r="A40" s="8"/>
      <c r="B40" s="31" t="s">
        <v>95</v>
      </c>
      <c r="C40" s="23" t="s">
        <v>31</v>
      </c>
      <c r="D40" s="23">
        <v>100</v>
      </c>
      <c r="E40" s="116" t="s">
        <v>24</v>
      </c>
      <c r="F40" s="118">
        <v>1520</v>
      </c>
      <c r="G40" s="118">
        <f>D40*F40</f>
        <v>152000</v>
      </c>
    </row>
    <row r="41" spans="1:9" ht="12.75" customHeight="1" x14ac:dyDescent="0.25">
      <c r="A41" s="8"/>
      <c r="B41" s="22" t="s">
        <v>69</v>
      </c>
      <c r="C41" s="20"/>
      <c r="D41" s="126"/>
      <c r="E41" s="5"/>
      <c r="F41" s="118"/>
      <c r="G41" s="118"/>
    </row>
    <row r="42" spans="1:9" ht="12.75" customHeight="1" x14ac:dyDescent="0.25">
      <c r="A42" s="8"/>
      <c r="B42" s="31" t="s">
        <v>73</v>
      </c>
      <c r="C42" s="20" t="s">
        <v>58</v>
      </c>
      <c r="D42" s="127">
        <v>40000</v>
      </c>
      <c r="E42" s="5" t="s">
        <v>24</v>
      </c>
      <c r="F42" s="118">
        <v>2000</v>
      </c>
      <c r="G42" s="118">
        <f>(D42*F42)</f>
        <v>80000000</v>
      </c>
    </row>
    <row r="43" spans="1:9" ht="12.75" customHeight="1" x14ac:dyDescent="0.25">
      <c r="A43" s="8"/>
      <c r="B43" s="22" t="s">
        <v>70</v>
      </c>
      <c r="C43" s="20"/>
      <c r="D43" s="126"/>
      <c r="E43" s="5"/>
      <c r="F43" s="118"/>
      <c r="G43" s="118"/>
    </row>
    <row r="44" spans="1:9" ht="12.75" customHeight="1" x14ac:dyDescent="0.25">
      <c r="A44" s="8"/>
      <c r="B44" s="31" t="s">
        <v>75</v>
      </c>
      <c r="C44" s="20" t="s">
        <v>31</v>
      </c>
      <c r="D44" s="126">
        <v>0.2</v>
      </c>
      <c r="E44" s="5" t="s">
        <v>59</v>
      </c>
      <c r="F44" s="118">
        <v>17000</v>
      </c>
      <c r="G44" s="118">
        <f t="shared" ref="G44" si="0">D44*F44</f>
        <v>3400</v>
      </c>
      <c r="I44" s="122"/>
    </row>
    <row r="45" spans="1:9" ht="12.75" customHeight="1" x14ac:dyDescent="0.25">
      <c r="A45" s="8"/>
      <c r="B45" s="28" t="s">
        <v>60</v>
      </c>
      <c r="C45" s="26"/>
      <c r="D45" s="26"/>
      <c r="E45" s="117"/>
      <c r="F45" s="128"/>
      <c r="G45" s="128"/>
    </row>
    <row r="46" spans="1:9" ht="12.75" customHeight="1" x14ac:dyDescent="0.25">
      <c r="A46" s="8"/>
      <c r="B46" s="27" t="s">
        <v>61</v>
      </c>
      <c r="C46" s="26" t="s">
        <v>62</v>
      </c>
      <c r="D46" s="26">
        <v>0.2</v>
      </c>
      <c r="E46" s="117" t="s">
        <v>24</v>
      </c>
      <c r="F46" s="128">
        <v>50000</v>
      </c>
      <c r="G46" s="128">
        <f>D46*F46</f>
        <v>10000</v>
      </c>
    </row>
    <row r="47" spans="1:9" ht="13.5" customHeight="1" x14ac:dyDescent="0.25">
      <c r="A47" s="4"/>
      <c r="B47" s="14" t="s">
        <v>32</v>
      </c>
      <c r="C47" s="15"/>
      <c r="D47" s="15"/>
      <c r="E47" s="15"/>
      <c r="F47" s="16"/>
      <c r="G47" s="17">
        <f>SUM(G38:G46)</f>
        <v>80213400</v>
      </c>
    </row>
    <row r="48" spans="1:9" ht="12" customHeight="1" x14ac:dyDescent="0.25">
      <c r="A48" s="2"/>
      <c r="B48" s="56"/>
      <c r="C48" s="57"/>
      <c r="D48" s="57"/>
      <c r="E48" s="61"/>
      <c r="F48" s="58"/>
      <c r="G48" s="58"/>
    </row>
    <row r="49" spans="1:7" ht="12" customHeight="1" x14ac:dyDescent="0.25">
      <c r="A49" s="4"/>
      <c r="B49" s="46" t="s">
        <v>33</v>
      </c>
      <c r="C49" s="47"/>
      <c r="D49" s="48"/>
      <c r="E49" s="48"/>
      <c r="F49" s="49"/>
      <c r="G49" s="49"/>
    </row>
    <row r="50" spans="1:7" ht="24" customHeight="1" x14ac:dyDescent="0.25">
      <c r="A50" s="4"/>
      <c r="B50" s="59" t="s">
        <v>34</v>
      </c>
      <c r="C50" s="60" t="s">
        <v>28</v>
      </c>
      <c r="D50" s="60" t="s">
        <v>29</v>
      </c>
      <c r="E50" s="59" t="s">
        <v>17</v>
      </c>
      <c r="F50" s="60" t="s">
        <v>18</v>
      </c>
      <c r="G50" s="59" t="s">
        <v>19</v>
      </c>
    </row>
    <row r="51" spans="1:7" ht="12.75" customHeight="1" x14ac:dyDescent="0.25">
      <c r="A51" s="8"/>
      <c r="B51" s="30" t="s">
        <v>68</v>
      </c>
      <c r="C51" s="20" t="s">
        <v>15</v>
      </c>
      <c r="D51" s="118">
        <v>1</v>
      </c>
      <c r="E51" s="6" t="s">
        <v>76</v>
      </c>
      <c r="F51" s="118">
        <v>205000</v>
      </c>
      <c r="G51" s="118">
        <f>F51*D51</f>
        <v>205000</v>
      </c>
    </row>
    <row r="52" spans="1:7" ht="13.5" customHeight="1" x14ac:dyDescent="0.25">
      <c r="A52" s="4"/>
      <c r="B52" s="62" t="s">
        <v>35</v>
      </c>
      <c r="C52" s="63"/>
      <c r="D52" s="120"/>
      <c r="E52" s="120"/>
      <c r="F52" s="120"/>
      <c r="G52" s="121">
        <f>SUM(G51)</f>
        <v>205000</v>
      </c>
    </row>
    <row r="53" spans="1:7" ht="12" customHeight="1" x14ac:dyDescent="0.25">
      <c r="A53" s="2"/>
      <c r="B53" s="64"/>
      <c r="C53" s="64"/>
      <c r="D53" s="64"/>
      <c r="E53" s="64"/>
      <c r="F53" s="65"/>
      <c r="G53" s="65"/>
    </row>
    <row r="54" spans="1:7" ht="12" customHeight="1" x14ac:dyDescent="0.25">
      <c r="A54" s="25"/>
      <c r="B54" s="66" t="s">
        <v>36</v>
      </c>
      <c r="C54" s="67"/>
      <c r="D54" s="67"/>
      <c r="E54" s="67"/>
      <c r="F54" s="67"/>
      <c r="G54" s="68">
        <f>G23+G28+G34+G47+G52</f>
        <v>81068400</v>
      </c>
    </row>
    <row r="55" spans="1:7" ht="12" customHeight="1" x14ac:dyDescent="0.25">
      <c r="A55" s="25"/>
      <c r="B55" s="69" t="s">
        <v>37</v>
      </c>
      <c r="C55" s="70"/>
      <c r="D55" s="70"/>
      <c r="E55" s="70"/>
      <c r="F55" s="70"/>
      <c r="G55" s="71">
        <f>G54*0.05</f>
        <v>4053420</v>
      </c>
    </row>
    <row r="56" spans="1:7" ht="12" customHeight="1" x14ac:dyDescent="0.25">
      <c r="A56" s="25"/>
      <c r="B56" s="72" t="s">
        <v>38</v>
      </c>
      <c r="C56" s="73"/>
      <c r="D56" s="73"/>
      <c r="E56" s="73"/>
      <c r="F56" s="73"/>
      <c r="G56" s="74">
        <f>G55+G54</f>
        <v>85121820</v>
      </c>
    </row>
    <row r="57" spans="1:7" ht="12" customHeight="1" x14ac:dyDescent="0.25">
      <c r="A57" s="25"/>
      <c r="B57" s="69" t="s">
        <v>39</v>
      </c>
      <c r="C57" s="70"/>
      <c r="D57" s="70"/>
      <c r="E57" s="70"/>
      <c r="F57" s="70"/>
      <c r="G57" s="71">
        <f>G12</f>
        <v>320000000</v>
      </c>
    </row>
    <row r="58" spans="1:7" ht="12" customHeight="1" x14ac:dyDescent="0.25">
      <c r="A58" s="25"/>
      <c r="B58" s="75" t="s">
        <v>40</v>
      </c>
      <c r="C58" s="76"/>
      <c r="D58" s="76"/>
      <c r="E58" s="76"/>
      <c r="F58" s="76"/>
      <c r="G58" s="115">
        <f>G57-G56</f>
        <v>234878180</v>
      </c>
    </row>
    <row r="59" spans="1:7" ht="12" customHeight="1" x14ac:dyDescent="0.25">
      <c r="A59" s="25"/>
      <c r="B59" s="77" t="s">
        <v>81</v>
      </c>
      <c r="C59" s="78"/>
      <c r="D59" s="78"/>
      <c r="E59" s="78"/>
      <c r="F59" s="78"/>
      <c r="G59" s="79"/>
    </row>
    <row r="60" spans="1:7" ht="12.75" customHeight="1" thickBot="1" x14ac:dyDescent="0.3">
      <c r="A60" s="25"/>
      <c r="B60" s="80"/>
      <c r="C60" s="78"/>
      <c r="D60" s="78"/>
      <c r="E60" s="78"/>
      <c r="F60" s="78"/>
      <c r="G60" s="79"/>
    </row>
    <row r="61" spans="1:7" ht="12" customHeight="1" x14ac:dyDescent="0.25">
      <c r="A61" s="25"/>
      <c r="B61" s="81" t="s">
        <v>82</v>
      </c>
      <c r="C61" s="82"/>
      <c r="D61" s="82"/>
      <c r="E61" s="82"/>
      <c r="F61" s="83"/>
      <c r="G61" s="79"/>
    </row>
    <row r="62" spans="1:7" ht="12" customHeight="1" x14ac:dyDescent="0.25">
      <c r="A62" s="25"/>
      <c r="B62" s="84" t="s">
        <v>41</v>
      </c>
      <c r="C62" s="85"/>
      <c r="D62" s="85"/>
      <c r="E62" s="85"/>
      <c r="F62" s="86"/>
      <c r="G62" s="79"/>
    </row>
    <row r="63" spans="1:7" ht="12" customHeight="1" x14ac:dyDescent="0.25">
      <c r="A63" s="25"/>
      <c r="B63" s="84" t="s">
        <v>42</v>
      </c>
      <c r="C63" s="85"/>
      <c r="D63" s="85"/>
      <c r="E63" s="85"/>
      <c r="F63" s="86"/>
      <c r="G63" s="79"/>
    </row>
    <row r="64" spans="1:7" ht="12" customHeight="1" x14ac:dyDescent="0.25">
      <c r="A64" s="25"/>
      <c r="B64" s="84" t="s">
        <v>43</v>
      </c>
      <c r="C64" s="85"/>
      <c r="D64" s="85"/>
      <c r="E64" s="85"/>
      <c r="F64" s="86"/>
      <c r="G64" s="79"/>
    </row>
    <row r="65" spans="1:7" ht="12" customHeight="1" x14ac:dyDescent="0.25">
      <c r="A65" s="25"/>
      <c r="B65" s="84" t="s">
        <v>44</v>
      </c>
      <c r="C65" s="85"/>
      <c r="D65" s="85"/>
      <c r="E65" s="85"/>
      <c r="F65" s="86"/>
      <c r="G65" s="79"/>
    </row>
    <row r="66" spans="1:7" ht="12" customHeight="1" x14ac:dyDescent="0.25">
      <c r="A66" s="25"/>
      <c r="B66" s="84" t="s">
        <v>45</v>
      </c>
      <c r="C66" s="85"/>
      <c r="D66" s="85"/>
      <c r="E66" s="85"/>
      <c r="F66" s="86"/>
      <c r="G66" s="79"/>
    </row>
    <row r="67" spans="1:7" ht="12.75" customHeight="1" thickBot="1" x14ac:dyDescent="0.3">
      <c r="A67" s="25"/>
      <c r="B67" s="87" t="s">
        <v>46</v>
      </c>
      <c r="C67" s="88"/>
      <c r="D67" s="88"/>
      <c r="E67" s="88"/>
      <c r="F67" s="89"/>
      <c r="G67" s="79"/>
    </row>
    <row r="68" spans="1:7" ht="12.75" customHeight="1" x14ac:dyDescent="0.25">
      <c r="A68" s="25"/>
      <c r="B68" s="80"/>
      <c r="C68" s="85"/>
      <c r="D68" s="85"/>
      <c r="E68" s="85"/>
      <c r="F68" s="85"/>
      <c r="G68" s="79"/>
    </row>
    <row r="69" spans="1:7" ht="15" customHeight="1" thickBot="1" x14ac:dyDescent="0.3">
      <c r="A69" s="25"/>
      <c r="B69" s="142" t="s">
        <v>47</v>
      </c>
      <c r="C69" s="143"/>
      <c r="D69" s="90"/>
      <c r="E69" s="91"/>
      <c r="F69" s="91"/>
      <c r="G69" s="79"/>
    </row>
    <row r="70" spans="1:7" ht="12" customHeight="1" x14ac:dyDescent="0.25">
      <c r="A70" s="25"/>
      <c r="B70" s="92" t="s">
        <v>34</v>
      </c>
      <c r="C70" s="93" t="s">
        <v>86</v>
      </c>
      <c r="D70" s="94" t="s">
        <v>48</v>
      </c>
      <c r="E70" s="91"/>
      <c r="F70" s="91"/>
      <c r="G70" s="79"/>
    </row>
    <row r="71" spans="1:7" ht="12" customHeight="1" x14ac:dyDescent="0.25">
      <c r="A71" s="25"/>
      <c r="B71" s="95" t="s">
        <v>49</v>
      </c>
      <c r="C71" s="96">
        <f>G23</f>
        <v>450000</v>
      </c>
      <c r="D71" s="97">
        <f>(C71/C77)</f>
        <v>5.2865411007424418E-3</v>
      </c>
      <c r="E71" s="91"/>
      <c r="F71" s="91"/>
      <c r="G71" s="79"/>
    </row>
    <row r="72" spans="1:7" ht="12" customHeight="1" x14ac:dyDescent="0.25">
      <c r="A72" s="25"/>
      <c r="B72" s="95" t="s">
        <v>50</v>
      </c>
      <c r="C72" s="96">
        <f>G28</f>
        <v>60000</v>
      </c>
      <c r="D72" s="97">
        <v>0</v>
      </c>
      <c r="E72" s="91"/>
      <c r="F72" s="91"/>
      <c r="G72" s="79"/>
    </row>
    <row r="73" spans="1:7" ht="12" customHeight="1" x14ac:dyDescent="0.25">
      <c r="A73" s="25"/>
      <c r="B73" s="95" t="s">
        <v>51</v>
      </c>
      <c r="C73" s="96">
        <f>G34</f>
        <v>140000</v>
      </c>
      <c r="D73" s="97">
        <f>(C73/C77)</f>
        <v>1.6447016757865376E-3</v>
      </c>
      <c r="E73" s="91"/>
      <c r="F73" s="91"/>
      <c r="G73" s="79"/>
    </row>
    <row r="74" spans="1:7" ht="12" customHeight="1" x14ac:dyDescent="0.25">
      <c r="A74" s="25"/>
      <c r="B74" s="95" t="s">
        <v>27</v>
      </c>
      <c r="C74" s="96">
        <f>G47</f>
        <v>80213400</v>
      </c>
      <c r="D74" s="97">
        <f>(C74/C77)</f>
        <v>0.94233652428954173</v>
      </c>
      <c r="E74" s="91"/>
      <c r="F74" s="91"/>
      <c r="G74" s="79"/>
    </row>
    <row r="75" spans="1:7" ht="12" customHeight="1" x14ac:dyDescent="0.25">
      <c r="A75" s="25"/>
      <c r="B75" s="95" t="s">
        <v>52</v>
      </c>
      <c r="C75" s="98">
        <v>205000</v>
      </c>
      <c r="D75" s="97">
        <f>(C75/C77)</f>
        <v>2.4083131681160012E-3</v>
      </c>
      <c r="E75" s="99"/>
      <c r="F75" s="99"/>
      <c r="G75" s="79"/>
    </row>
    <row r="76" spans="1:7" ht="12" customHeight="1" x14ac:dyDescent="0.25">
      <c r="A76" s="25"/>
      <c r="B76" s="95" t="s">
        <v>53</v>
      </c>
      <c r="C76" s="98">
        <f>G55</f>
        <v>4053420</v>
      </c>
      <c r="D76" s="97">
        <f>(C76/C77)</f>
        <v>4.7619047619047616E-2</v>
      </c>
      <c r="E76" s="99"/>
      <c r="F76" s="99"/>
      <c r="G76" s="79"/>
    </row>
    <row r="77" spans="1:7" ht="12.75" customHeight="1" thickBot="1" x14ac:dyDescent="0.3">
      <c r="A77" s="25"/>
      <c r="B77" s="100" t="s">
        <v>54</v>
      </c>
      <c r="C77" s="119">
        <f>SUM(C71:C76)</f>
        <v>85121820</v>
      </c>
      <c r="D77" s="102">
        <f>SUM(D71:D76)</f>
        <v>0.99929512785323427</v>
      </c>
      <c r="E77" s="99"/>
      <c r="F77" s="99"/>
      <c r="G77" s="79"/>
    </row>
    <row r="78" spans="1:7" ht="12" customHeight="1" x14ac:dyDescent="0.25">
      <c r="A78" s="25"/>
      <c r="B78" s="80"/>
      <c r="C78" s="78"/>
      <c r="D78" s="78"/>
      <c r="E78" s="78"/>
      <c r="F78" s="78"/>
      <c r="G78" s="79"/>
    </row>
    <row r="79" spans="1:7" ht="12.75" customHeight="1" x14ac:dyDescent="0.25">
      <c r="A79" s="25"/>
      <c r="B79" s="33"/>
      <c r="C79" s="78"/>
      <c r="D79" s="78"/>
      <c r="E79" s="78"/>
      <c r="F79" s="78"/>
      <c r="G79" s="79"/>
    </row>
    <row r="80" spans="1:7" ht="12" customHeight="1" thickBot="1" x14ac:dyDescent="0.3">
      <c r="A80" s="24"/>
      <c r="B80" s="103"/>
      <c r="C80" s="104" t="s">
        <v>87</v>
      </c>
      <c r="D80" s="105"/>
      <c r="E80" s="106"/>
      <c r="F80" s="107"/>
      <c r="G80" s="79"/>
    </row>
    <row r="81" spans="1:7" ht="12" customHeight="1" x14ac:dyDescent="0.25">
      <c r="A81" s="25"/>
      <c r="B81" s="108" t="s">
        <v>88</v>
      </c>
      <c r="C81" s="109">
        <v>75000</v>
      </c>
      <c r="D81" s="109">
        <v>80000</v>
      </c>
      <c r="E81" s="110">
        <v>85000</v>
      </c>
      <c r="F81" s="111"/>
      <c r="G81" s="112"/>
    </row>
    <row r="82" spans="1:7" ht="12.75" customHeight="1" thickBot="1" x14ac:dyDescent="0.3">
      <c r="A82" s="25"/>
      <c r="B82" s="113" t="s">
        <v>89</v>
      </c>
      <c r="C82" s="101">
        <f>(G56/C81)</f>
        <v>1134.9576</v>
      </c>
      <c r="D82" s="101">
        <f>(G56/D81)</f>
        <v>1064.0227500000001</v>
      </c>
      <c r="E82" s="114">
        <f>(G56/E81)</f>
        <v>1001.4331764705883</v>
      </c>
      <c r="F82" s="111"/>
      <c r="G82" s="112"/>
    </row>
    <row r="83" spans="1:7" ht="15.6" customHeight="1" x14ac:dyDescent="0.25">
      <c r="A83" s="25"/>
      <c r="B83" s="77" t="s">
        <v>55</v>
      </c>
      <c r="C83" s="85"/>
      <c r="D83" s="85"/>
      <c r="E83" s="85"/>
      <c r="F83" s="85"/>
      <c r="G83" s="85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Gerberas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2023-04-27T18:32:13Z</dcterms:modified>
</cp:coreProperties>
</file>