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70"/>
  </bookViews>
  <sheets>
    <sheet name="Granad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1" l="1"/>
  <c r="D92" i="1"/>
  <c r="G53" i="1" l="1"/>
  <c r="G47" i="1"/>
  <c r="G29" i="1" l="1"/>
  <c r="G30" i="1"/>
  <c r="G28" i="1"/>
  <c r="G49" i="1" l="1"/>
  <c r="G50" i="1"/>
  <c r="G51" i="1"/>
  <c r="G54" i="1" l="1"/>
  <c r="G22" i="1"/>
  <c r="G23" i="1"/>
  <c r="G24" i="1"/>
  <c r="G25" i="1"/>
  <c r="G26" i="1"/>
  <c r="G27" i="1"/>
  <c r="G41" i="1"/>
  <c r="G12" i="1" l="1"/>
  <c r="C86" i="1" l="1"/>
  <c r="G40" i="1"/>
  <c r="G42" i="1" s="1"/>
  <c r="G21" i="1"/>
  <c r="G31" i="1" s="1"/>
  <c r="G64" i="1"/>
  <c r="G61" i="1" l="1"/>
  <c r="C82" i="1"/>
  <c r="C85" i="1"/>
  <c r="C84" i="1"/>
  <c r="G62" i="1" l="1"/>
  <c r="G63" i="1" l="1"/>
  <c r="C87" i="1"/>
  <c r="C88" i="1" s="1"/>
  <c r="D85" i="1" s="1"/>
  <c r="D93" i="1" l="1"/>
  <c r="C93" i="1"/>
  <c r="E93" i="1"/>
  <c r="G65" i="1"/>
  <c r="D87" i="1"/>
  <c r="D84" i="1"/>
  <c r="D86" i="1"/>
  <c r="D82" i="1"/>
  <c r="D88" i="1" l="1"/>
</calcChain>
</file>

<file path=xl/sharedStrings.xml><?xml version="1.0" encoding="utf-8"?>
<sst xmlns="http://schemas.openxmlformats.org/spreadsheetml/2006/main" count="149" uniqueCount="111">
  <si>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</si>
  <si>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</si>
  <si>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</si>
  <si>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</si>
  <si>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</si>
  <si>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</si>
  <si>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</si>
  <si>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</si>
  <si>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</si>
  <si>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</si>
  <si>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</si>
  <si>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</si>
  <si>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</si>
  <si>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</si>
  <si>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</si>
  <si>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</si>
  <si>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</si>
  <si>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</si>
  <si>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</si>
  <si>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</si>
  <si>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</si>
  <si>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</si>
  <si>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</si>
  <si>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</si>
  <si>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</si>
  <si>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</si>
  <si>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</si>
  <si>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</si>
  <si>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Septiembre-Octubre</t>
  </si>
  <si>
    <t>Octubre-Noviembre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</si>
  <si>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</si>
  <si>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</si>
  <si>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</si>
  <si>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</si>
  <si>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</si>
  <si>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</si>
  <si>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</si>
  <si>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</si>
  <si>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</si>
  <si>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</si>
  <si>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</si>
  <si>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</si>
  <si>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</si>
  <si>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</si>
  <si>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</si>
  <si>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</si>
  <si>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</si>
  <si>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</si>
  <si>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</si>
  <si>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</si>
  <si>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</si>
  <si>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</si>
  <si>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</si>
  <si>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</si>
  <si>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</si>
  <si>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</si>
  <si>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</si>
  <si>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</si>
  <si>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</si>
  <si>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Septiembre</t>
  </si>
  <si>
    <t>Desmalezado</t>
  </si>
  <si>
    <t>Noviembre-Marzo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</si>
  <si>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</si>
  <si>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</si>
  <si>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</si>
  <si>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</si>
  <si>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Rastraje</t>
  </si>
  <si>
    <t>Riegos</t>
  </si>
  <si>
    <t>Enero-Mayo</t>
  </si>
  <si>
    <t>RENDIMIENTO ( Kg/Há.)</t>
  </si>
  <si>
    <t>PRECIO ESPERADO ($/Kg)</t>
  </si>
  <si>
    <t>Riego  Lavado de Sales</t>
  </si>
  <si>
    <t>Julio-Septiembre</t>
  </si>
  <si>
    <t>Anual</t>
  </si>
  <si>
    <t>Hoyadura</t>
  </si>
  <si>
    <t>Transplante</t>
  </si>
  <si>
    <t>Mayo-Julio</t>
  </si>
  <si>
    <t>Aplicación Estiercol</t>
  </si>
  <si>
    <t>Aplicación de Agroproductos</t>
  </si>
  <si>
    <t>Árbol</t>
  </si>
  <si>
    <t>Saco 50 Kg</t>
  </si>
  <si>
    <t>Mayo</t>
  </si>
  <si>
    <t>Fosfato Diamónico</t>
  </si>
  <si>
    <t>Saco 25 Kg</t>
  </si>
  <si>
    <t>DETERGENTE</t>
  </si>
  <si>
    <t>Jabón Potásico</t>
  </si>
  <si>
    <t>20 Lt</t>
  </si>
  <si>
    <t>Diciembre</t>
  </si>
  <si>
    <t>6. El costo de la mano de obra No permanente o familiar, contratada por labores especificas.</t>
  </si>
  <si>
    <t>7. Marco plantación es de 3 m x 2.5 m.</t>
  </si>
  <si>
    <t>10. Productividad  cocentrándose durante los meses Enero-Mayo.</t>
  </si>
  <si>
    <t>8. Entrada en Producción al segundo año con rendimientos de 3 kg/árbol.</t>
  </si>
  <si>
    <t>Lavado Foliar</t>
  </si>
  <si>
    <t>Enero-Junio</t>
  </si>
  <si>
    <t>Cosecha</t>
  </si>
  <si>
    <t>9. Estabilización productividad al quinto año, pudiendo llegar a 30 kg/árbol, rendimiento considerado 13 kg/árbol.</t>
  </si>
  <si>
    <t>MATERIAL VEGETAL</t>
  </si>
  <si>
    <t>Plántula</t>
  </si>
  <si>
    <t>Recambio Mat. Vegetal</t>
  </si>
  <si>
    <t>GRANADO ESTABLECIDO</t>
  </si>
  <si>
    <t>Rendimiento (Kg/hà)</t>
  </si>
  <si>
    <t>Costo unitario ($/Kg) (*)</t>
  </si>
  <si>
    <t>Wonderful/Cholele</t>
  </si>
  <si>
    <t>Nitrato de Potasio</t>
  </si>
  <si>
    <t>Heladas-estructura productivas dañadas por sismos y viento.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</si>
  <si>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</si>
  <si>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</si>
  <si>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</si>
  <si>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Poda Árbol</t>
  </si>
  <si>
    <t>Guano no Avícola</t>
  </si>
  <si>
    <t>Ferias Libres, Terminales Agropecuarios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</si>
</sst>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0" fillId="0" borderId="18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1" fillId="2" borderId="18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7" fillId="0" borderId="36" xfId="0" applyFont="1" applyFill="1" applyBorder="1"/>
    <xf numFmtId="0" fontId="7" fillId="0" borderId="38" xfId="0" applyFont="1" applyFill="1" applyBorder="1"/>
    <xf numFmtId="0" fontId="2" fillId="2" borderId="18" xfId="0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10" xfId="0" applyNumberFormat="1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1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4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7" borderId="18" xfId="0" applyFont="1" applyFill="1" applyBorder="1" applyAlignment="1"/>
    <xf numFmtId="49" fontId="4" fillId="2" borderId="28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49" fontId="4" fillId="8" borderId="30" xfId="0" applyNumberFormat="1" applyFont="1" applyFill="1" applyBorder="1" applyAlignment="1">
      <alignment vertical="center"/>
    </xf>
    <xf numFmtId="166" fontId="4" fillId="8" borderId="31" xfId="0" applyNumberFormat="1" applyFont="1" applyFill="1" applyBorder="1" applyAlignment="1">
      <alignment vertical="center"/>
    </xf>
    <xf numFmtId="9" fontId="4" fillId="8" borderId="32" xfId="0" applyNumberFormat="1" applyFont="1" applyFill="1" applyBorder="1" applyAlignment="1">
      <alignment vertical="center"/>
    </xf>
    <xf numFmtId="49" fontId="4" fillId="8" borderId="41" xfId="0" applyNumberFormat="1" applyFont="1" applyFill="1" applyBorder="1" applyAlignment="1">
      <alignment vertical="center"/>
    </xf>
    <xf numFmtId="3" fontId="4" fillId="8" borderId="42" xfId="0" applyNumberFormat="1" applyFont="1" applyFill="1" applyBorder="1" applyAlignment="1">
      <alignment vertical="center"/>
    </xf>
    <xf numFmtId="3" fontId="4" fillId="8" borderId="43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166" fontId="4" fillId="8" borderId="32" xfId="0" applyNumberFormat="1" applyFont="1" applyFill="1" applyBorder="1" applyAlignment="1">
      <alignment vertical="center"/>
    </xf>
    <xf numFmtId="0" fontId="8" fillId="9" borderId="47" xfId="0" applyFont="1" applyFill="1" applyBorder="1" applyAlignment="1">
      <alignment vertical="center"/>
    </xf>
    <xf numFmtId="49" fontId="3" fillId="9" borderId="48" xfId="0" applyNumberFormat="1" applyFont="1" applyFill="1" applyBorder="1" applyAlignment="1">
      <alignment vertical="center"/>
    </xf>
    <xf numFmtId="0" fontId="8" fillId="9" borderId="48" xfId="0" applyFont="1" applyFill="1" applyBorder="1" applyAlignment="1">
      <alignment vertical="center"/>
    </xf>
    <xf numFmtId="0" fontId="8" fillId="9" borderId="49" xfId="0" applyFont="1" applyFill="1" applyBorder="1" applyAlignment="1">
      <alignment vertical="center"/>
    </xf>
    <xf numFmtId="49" fontId="4" fillId="8" borderId="50" xfId="0" applyNumberFormat="1" applyFont="1" applyFill="1" applyBorder="1" applyAlignment="1">
      <alignment vertical="center"/>
    </xf>
    <xf numFmtId="49" fontId="4" fillId="8" borderId="46" xfId="0" applyNumberFormat="1" applyFont="1" applyFill="1" applyBorder="1" applyAlignment="1">
      <alignment vertical="center"/>
    </xf>
    <xf numFmtId="49" fontId="1" fillId="8" borderId="51" xfId="0" applyNumberFormat="1" applyFont="1" applyFill="1" applyBorder="1" applyAlignment="1"/>
    <xf numFmtId="0" fontId="1" fillId="9" borderId="49" xfId="0" applyFont="1" applyFill="1" applyBorder="1" applyAlignment="1"/>
    <xf numFmtId="49" fontId="10" fillId="3" borderId="4" xfId="0" applyNumberFormat="1" applyFont="1" applyFill="1" applyBorder="1" applyAlignment="1">
      <alignment vertical="center" wrapText="1"/>
    </xf>
    <xf numFmtId="49" fontId="11" fillId="2" borderId="5" xfId="0" applyNumberFormat="1" applyFont="1" applyFill="1" applyBorder="1" applyAlignment="1">
      <alignment horizontal="right"/>
    </xf>
    <xf numFmtId="0" fontId="11" fillId="2" borderId="6" xfId="0" applyFont="1" applyFill="1" applyBorder="1" applyAlignment="1"/>
    <xf numFmtId="3" fontId="11" fillId="2" borderId="5" xfId="0" applyNumberFormat="1" applyFont="1" applyFill="1" applyBorder="1" applyAlignment="1">
      <alignment horizontal="right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5" borderId="20" xfId="0" applyNumberFormat="1" applyFont="1" applyFill="1" applyBorder="1" applyAlignment="1">
      <alignment vertical="center"/>
    </xf>
    <xf numFmtId="0" fontId="10" fillId="5" borderId="21" xfId="0" applyFont="1" applyFill="1" applyBorder="1" applyAlignment="1">
      <alignment vertical="center"/>
    </xf>
    <xf numFmtId="165" fontId="10" fillId="5" borderId="22" xfId="0" applyNumberFormat="1" applyFont="1" applyFill="1" applyBorder="1" applyAlignment="1">
      <alignment vertical="center"/>
    </xf>
    <xf numFmtId="49" fontId="10" fillId="3" borderId="23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4" xfId="0" applyNumberFormat="1" applyFont="1" applyFill="1" applyBorder="1" applyAlignment="1">
      <alignment vertical="center"/>
    </xf>
    <xf numFmtId="49" fontId="10" fillId="5" borderId="23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4" xfId="0" applyNumberFormat="1" applyFont="1" applyFill="1" applyBorder="1" applyAlignment="1">
      <alignment vertical="center"/>
    </xf>
    <xf numFmtId="49" fontId="10" fillId="5" borderId="25" xfId="0" applyNumberFormat="1" applyFont="1" applyFill="1" applyBorder="1" applyAlignment="1">
      <alignment vertical="center"/>
    </xf>
    <xf numFmtId="0" fontId="10" fillId="5" borderId="26" xfId="0" applyFont="1" applyFill="1" applyBorder="1" applyAlignment="1">
      <alignment vertical="center"/>
    </xf>
    <xf numFmtId="165" fontId="10" fillId="6" borderId="27" xfId="0" applyNumberFormat="1" applyFont="1" applyFill="1" applyBorder="1" applyAlignment="1">
      <alignment vertical="center"/>
    </xf>
    <xf numFmtId="49" fontId="3" fillId="9" borderId="47" xfId="0" applyNumberFormat="1" applyFont="1" applyFill="1" applyBorder="1" applyAlignment="1">
      <alignment vertical="center"/>
    </xf>
    <xf numFmtId="0" fontId="4" fillId="9" borderId="48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49" fontId="12" fillId="3" borderId="5" xfId="0" applyNumberFormat="1" applyFont="1" applyFill="1" applyBorder="1" applyAlignment="1">
      <alignment wrapText="1"/>
    </xf>
    <xf numFmtId="0" fontId="1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3" fillId="3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49" fontId="1" fillId="2" borderId="44" xfId="0" applyNumberFormat="1" applyFont="1" applyFill="1" applyBorder="1" applyAlignment="1">
      <alignment horizontal="center" vertical="center" wrapText="1"/>
    </xf>
    <xf numFmtId="49" fontId="1" fillId="2" borderId="45" xfId="0" applyNumberFormat="1" applyFont="1" applyFill="1" applyBorder="1" applyAlignment="1">
      <alignment horizontal="center" vertical="center" wrapText="1"/>
    </xf>
    <xf numFmtId="49" fontId="1" fillId="2" borderId="46" xfId="0" applyNumberFormat="1" applyFont="1" applyFill="1" applyBorder="1" applyAlignment="1">
      <alignment horizontal="center" vertical="center" wrapText="1"/>
    </xf>
    <xf numFmtId="3" fontId="1" fillId="2" borderId="44" xfId="0" applyNumberFormat="1" applyFont="1" applyFill="1" applyBorder="1" applyAlignment="1">
      <alignment horizontal="right" vertical="center" wrapText="1"/>
    </xf>
    <xf numFmtId="3" fontId="1" fillId="0" borderId="45" xfId="0" applyNumberFormat="1" applyFont="1" applyBorder="1" applyAlignment="1">
      <alignment horizontal="right" vertical="center" wrapText="1"/>
    </xf>
    <xf numFmtId="3" fontId="1" fillId="0" borderId="46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12700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753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94"/>
  <sheetViews>
    <sheetView showGridLines="0" tabSelected="1" topLeftCell="B4" zoomScaleNormal="100" workbookViewId="0">
      <selection activeCell="G13" sqref="G13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5429687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45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107" t="s">
        <v>0</v>
      </c>
      <c r="C9" s="108" t="s">
        <v>99</v>
      </c>
      <c r="D9" s="109"/>
      <c r="E9" s="134" t="s">
        <v>69</v>
      </c>
      <c r="F9" s="135"/>
      <c r="G9" s="110">
        <v>15600</v>
      </c>
    </row>
    <row r="10" spans="2:7" ht="38.25" customHeight="1" x14ac:dyDescent="0.35">
      <c r="B10" s="17" t="s">
        <v>1</v>
      </c>
      <c r="C10" s="18" t="s">
        <v>102</v>
      </c>
      <c r="D10" s="43"/>
      <c r="E10" s="132" t="s">
        <v>2</v>
      </c>
      <c r="F10" s="133"/>
      <c r="G10" s="19" t="s">
        <v>68</v>
      </c>
    </row>
    <row r="11" spans="2:7" ht="18" customHeight="1" x14ac:dyDescent="0.35">
      <c r="B11" s="17" t="s">
        <v>3</v>
      </c>
      <c r="C11" s="16" t="s">
        <v>4</v>
      </c>
      <c r="D11" s="43"/>
      <c r="E11" s="130" t="s">
        <v>70</v>
      </c>
      <c r="F11" s="131"/>
      <c r="G11" s="20">
        <v>1200</v>
      </c>
    </row>
    <row r="12" spans="2:7" ht="11.25" customHeight="1" x14ac:dyDescent="0.35">
      <c r="B12" s="17" t="s">
        <v>5</v>
      </c>
      <c r="C12" s="16" t="s">
        <v>57</v>
      </c>
      <c r="D12" s="43"/>
      <c r="E12" s="21" t="s">
        <v>6</v>
      </c>
      <c r="F12" s="22"/>
      <c r="G12" s="23">
        <f>+G11*G9</f>
        <v>18720000</v>
      </c>
    </row>
    <row r="13" spans="2:7" ht="50" customHeight="1" x14ac:dyDescent="0.35">
      <c r="B13" s="17" t="s">
        <v>7</v>
      </c>
      <c r="C13" s="16" t="s">
        <v>58</v>
      </c>
      <c r="D13" s="43"/>
      <c r="E13" s="130" t="s">
        <v>8</v>
      </c>
      <c r="F13" s="131"/>
      <c r="G13" s="25" t="s">
        <v>110</v>
      </c>
    </row>
    <row r="14" spans="2:7" ht="13.5" customHeight="1" x14ac:dyDescent="0.35">
      <c r="B14" s="17" t="s">
        <v>9</v>
      </c>
      <c r="C14" s="16" t="s">
        <v>56</v>
      </c>
      <c r="D14" s="43"/>
      <c r="E14" s="130" t="s">
        <v>10</v>
      </c>
      <c r="F14" s="131"/>
      <c r="G14" s="16" t="s">
        <v>68</v>
      </c>
    </row>
    <row r="15" spans="2:7" ht="32.5" x14ac:dyDescent="0.35">
      <c r="B15" s="17" t="s">
        <v>11</v>
      </c>
      <c r="C15" s="24">
        <v>44942</v>
      </c>
      <c r="D15" s="43"/>
      <c r="E15" s="136" t="s">
        <v>12</v>
      </c>
      <c r="F15" s="137"/>
      <c r="G15" s="25" t="s">
        <v>104</v>
      </c>
    </row>
    <row r="16" spans="2:7" ht="12" customHeight="1" x14ac:dyDescent="0.35">
      <c r="B16" s="44"/>
      <c r="C16" s="45"/>
      <c r="D16" s="46"/>
      <c r="E16" s="47"/>
      <c r="F16" s="47"/>
      <c r="G16" s="48"/>
    </row>
    <row r="17" spans="2:7" ht="12" customHeight="1" x14ac:dyDescent="0.35">
      <c r="B17" s="138" t="s">
        <v>13</v>
      </c>
      <c r="C17" s="139"/>
      <c r="D17" s="139"/>
      <c r="E17" s="139"/>
      <c r="F17" s="139"/>
      <c r="G17" s="139"/>
    </row>
    <row r="18" spans="2:7" ht="12" customHeight="1" x14ac:dyDescent="0.35">
      <c r="B18" s="49"/>
      <c r="C18" s="50"/>
      <c r="D18" s="50"/>
      <c r="E18" s="50"/>
      <c r="F18" s="51"/>
      <c r="G18" s="51"/>
    </row>
    <row r="19" spans="2:7" ht="12" customHeight="1" x14ac:dyDescent="0.35">
      <c r="B19" s="52" t="s">
        <v>14</v>
      </c>
      <c r="C19" s="53"/>
      <c r="D19" s="54"/>
      <c r="E19" s="54"/>
      <c r="F19" s="54"/>
      <c r="G19" s="54"/>
    </row>
    <row r="20" spans="2:7" ht="24" customHeight="1" x14ac:dyDescent="0.35">
      <c r="B20" s="111" t="s">
        <v>15</v>
      </c>
      <c r="C20" s="111" t="s">
        <v>16</v>
      </c>
      <c r="D20" s="111" t="s">
        <v>17</v>
      </c>
      <c r="E20" s="111" t="s">
        <v>18</v>
      </c>
      <c r="F20" s="111" t="s">
        <v>19</v>
      </c>
      <c r="G20" s="111" t="s">
        <v>20</v>
      </c>
    </row>
    <row r="21" spans="2:7" ht="12.75" customHeight="1" x14ac:dyDescent="0.35">
      <c r="B21" s="26" t="s">
        <v>71</v>
      </c>
      <c r="C21" s="27" t="s">
        <v>21</v>
      </c>
      <c r="D21" s="28">
        <v>0.75</v>
      </c>
      <c r="E21" s="27" t="s">
        <v>72</v>
      </c>
      <c r="F21" s="23">
        <v>15000</v>
      </c>
      <c r="G21" s="23">
        <f>(D21*F21)</f>
        <v>11250</v>
      </c>
    </row>
    <row r="22" spans="2:7" ht="15.65" customHeight="1" x14ac:dyDescent="0.35">
      <c r="B22" s="26" t="s">
        <v>67</v>
      </c>
      <c r="C22" s="27" t="s">
        <v>21</v>
      </c>
      <c r="D22" s="28">
        <v>46</v>
      </c>
      <c r="E22" s="27" t="s">
        <v>73</v>
      </c>
      <c r="F22" s="23">
        <v>15000</v>
      </c>
      <c r="G22" s="23">
        <f t="shared" ref="G22:G27" si="0">(D22*F22)</f>
        <v>690000</v>
      </c>
    </row>
    <row r="23" spans="2:7" ht="26.15" customHeight="1" x14ac:dyDescent="0.35">
      <c r="B23" s="26" t="s">
        <v>74</v>
      </c>
      <c r="C23" s="27" t="s">
        <v>26</v>
      </c>
      <c r="D23" s="28">
        <v>40</v>
      </c>
      <c r="E23" s="27" t="s">
        <v>76</v>
      </c>
      <c r="F23" s="23">
        <v>15000</v>
      </c>
      <c r="G23" s="23">
        <f t="shared" si="0"/>
        <v>600000</v>
      </c>
    </row>
    <row r="24" spans="2:7" ht="14.5" customHeight="1" x14ac:dyDescent="0.35">
      <c r="B24" s="26" t="s">
        <v>75</v>
      </c>
      <c r="C24" s="27" t="s">
        <v>26</v>
      </c>
      <c r="D24" s="28">
        <v>20</v>
      </c>
      <c r="E24" s="27" t="s">
        <v>59</v>
      </c>
      <c r="F24" s="23">
        <v>15000</v>
      </c>
      <c r="G24" s="23">
        <f t="shared" si="0"/>
        <v>300000</v>
      </c>
    </row>
    <row r="25" spans="2:7" ht="14.5" customHeight="1" x14ac:dyDescent="0.35">
      <c r="B25" s="26" t="s">
        <v>77</v>
      </c>
      <c r="C25" s="140" t="s">
        <v>79</v>
      </c>
      <c r="D25" s="143">
        <v>1200</v>
      </c>
      <c r="E25" s="140" t="s">
        <v>59</v>
      </c>
      <c r="F25" s="143">
        <v>1000</v>
      </c>
      <c r="G25" s="143">
        <f t="shared" si="0"/>
        <v>1200000</v>
      </c>
    </row>
    <row r="26" spans="2:7" ht="14.5" customHeight="1" x14ac:dyDescent="0.35">
      <c r="B26" s="26" t="s">
        <v>60</v>
      </c>
      <c r="C26" s="141"/>
      <c r="D26" s="144">
        <v>12</v>
      </c>
      <c r="E26" s="141" t="s">
        <v>28</v>
      </c>
      <c r="F26" s="144"/>
      <c r="G26" s="144">
        <f t="shared" si="0"/>
        <v>0</v>
      </c>
    </row>
    <row r="27" spans="2:7" ht="12.75" customHeight="1" x14ac:dyDescent="0.35">
      <c r="B27" s="26" t="s">
        <v>78</v>
      </c>
      <c r="C27" s="142"/>
      <c r="D27" s="145">
        <v>40</v>
      </c>
      <c r="E27" s="142" t="s">
        <v>61</v>
      </c>
      <c r="F27" s="145"/>
      <c r="G27" s="145">
        <f t="shared" si="0"/>
        <v>0</v>
      </c>
    </row>
    <row r="28" spans="2:7" ht="12.75" customHeight="1" x14ac:dyDescent="0.35">
      <c r="B28" s="26" t="s">
        <v>108</v>
      </c>
      <c r="C28" s="27" t="s">
        <v>79</v>
      </c>
      <c r="D28" s="28">
        <v>1200</v>
      </c>
      <c r="E28" s="27" t="s">
        <v>29</v>
      </c>
      <c r="F28" s="23">
        <v>1000</v>
      </c>
      <c r="G28" s="23">
        <f>+D28*F28</f>
        <v>1200000</v>
      </c>
    </row>
    <row r="29" spans="2:7" ht="12.75" customHeight="1" x14ac:dyDescent="0.35">
      <c r="B29" s="26" t="s">
        <v>92</v>
      </c>
      <c r="C29" s="27" t="s">
        <v>21</v>
      </c>
      <c r="D29" s="28">
        <v>4</v>
      </c>
      <c r="E29" s="27" t="s">
        <v>93</v>
      </c>
      <c r="F29" s="23">
        <v>15000</v>
      </c>
      <c r="G29" s="23">
        <f t="shared" ref="G29:G30" si="1">+D29*F29</f>
        <v>60000</v>
      </c>
    </row>
    <row r="30" spans="2:7" ht="12.75" customHeight="1" x14ac:dyDescent="0.35">
      <c r="B30" s="26" t="s">
        <v>94</v>
      </c>
      <c r="C30" s="27" t="s">
        <v>21</v>
      </c>
      <c r="D30" s="28">
        <v>24</v>
      </c>
      <c r="E30" s="27" t="s">
        <v>68</v>
      </c>
      <c r="F30" s="23">
        <v>15000</v>
      </c>
      <c r="G30" s="23">
        <f t="shared" si="1"/>
        <v>360000</v>
      </c>
    </row>
    <row r="31" spans="2:7" ht="12.75" customHeight="1" x14ac:dyDescent="0.35">
      <c r="B31" s="5" t="s">
        <v>22</v>
      </c>
      <c r="C31" s="6"/>
      <c r="D31" s="6"/>
      <c r="E31" s="6"/>
      <c r="F31" s="7"/>
      <c r="G31" s="8">
        <f>SUM(G21:G30)</f>
        <v>4421250</v>
      </c>
    </row>
    <row r="32" spans="2:7" ht="12" customHeight="1" x14ac:dyDescent="0.35">
      <c r="B32" s="49"/>
      <c r="C32" s="51"/>
      <c r="D32" s="51"/>
      <c r="E32" s="51"/>
      <c r="F32" s="55"/>
      <c r="G32" s="55"/>
    </row>
    <row r="33" spans="2:7" ht="12" customHeight="1" x14ac:dyDescent="0.35">
      <c r="B33" s="56" t="s">
        <v>23</v>
      </c>
      <c r="C33" s="57"/>
      <c r="D33" s="58"/>
      <c r="E33" s="58"/>
      <c r="F33" s="59"/>
      <c r="G33" s="59"/>
    </row>
    <row r="34" spans="2:7" ht="24" customHeight="1" x14ac:dyDescent="0.35">
      <c r="B34" s="112" t="s">
        <v>15</v>
      </c>
      <c r="C34" s="113" t="s">
        <v>16</v>
      </c>
      <c r="D34" s="113" t="s">
        <v>17</v>
      </c>
      <c r="E34" s="112" t="s">
        <v>18</v>
      </c>
      <c r="F34" s="113" t="s">
        <v>19</v>
      </c>
      <c r="G34" s="112" t="s">
        <v>20</v>
      </c>
    </row>
    <row r="35" spans="2:7" ht="12" customHeight="1" x14ac:dyDescent="0.35">
      <c r="B35" s="60"/>
      <c r="C35" s="61"/>
      <c r="D35" s="61"/>
      <c r="E35" s="61"/>
      <c r="F35" s="60"/>
      <c r="G35" s="60"/>
    </row>
    <row r="36" spans="2:7" ht="12" customHeight="1" x14ac:dyDescent="0.35">
      <c r="B36" s="9" t="s">
        <v>24</v>
      </c>
      <c r="C36" s="10"/>
      <c r="D36" s="10"/>
      <c r="E36" s="10"/>
      <c r="F36" s="11"/>
      <c r="G36" s="11"/>
    </row>
    <row r="37" spans="2:7" ht="12" customHeight="1" x14ac:dyDescent="0.35">
      <c r="B37" s="62"/>
      <c r="C37" s="63"/>
      <c r="D37" s="63"/>
      <c r="E37" s="63"/>
      <c r="F37" s="64"/>
      <c r="G37" s="64"/>
    </row>
    <row r="38" spans="2:7" ht="12" customHeight="1" x14ac:dyDescent="0.35">
      <c r="B38" s="56" t="s">
        <v>25</v>
      </c>
      <c r="C38" s="57"/>
      <c r="D38" s="58"/>
      <c r="E38" s="58"/>
      <c r="F38" s="59"/>
      <c r="G38" s="59"/>
    </row>
    <row r="39" spans="2:7" ht="24" customHeight="1" x14ac:dyDescent="0.35">
      <c r="B39" s="114" t="s">
        <v>15</v>
      </c>
      <c r="C39" s="114" t="s">
        <v>16</v>
      </c>
      <c r="D39" s="114" t="s">
        <v>17</v>
      </c>
      <c r="E39" s="114" t="s">
        <v>18</v>
      </c>
      <c r="F39" s="115" t="s">
        <v>19</v>
      </c>
      <c r="G39" s="114" t="s">
        <v>20</v>
      </c>
    </row>
    <row r="40" spans="2:7" ht="12.75" customHeight="1" x14ac:dyDescent="0.35">
      <c r="B40" s="26" t="s">
        <v>27</v>
      </c>
      <c r="C40" s="27" t="s">
        <v>26</v>
      </c>
      <c r="D40" s="28">
        <v>0.5</v>
      </c>
      <c r="E40" s="27" t="s">
        <v>59</v>
      </c>
      <c r="F40" s="23">
        <v>230000</v>
      </c>
      <c r="G40" s="23">
        <f t="shared" ref="G40" si="2">(D40*F40)</f>
        <v>115000</v>
      </c>
    </row>
    <row r="41" spans="2:7" ht="12.75" customHeight="1" x14ac:dyDescent="0.35">
      <c r="B41" s="29" t="s">
        <v>66</v>
      </c>
      <c r="C41" s="27" t="s">
        <v>26</v>
      </c>
      <c r="D41" s="28">
        <v>0.5</v>
      </c>
      <c r="E41" s="27" t="s">
        <v>59</v>
      </c>
      <c r="F41" s="23">
        <v>230000</v>
      </c>
      <c r="G41" s="23">
        <f t="shared" ref="G41" si="3">(D41*F41)</f>
        <v>115000</v>
      </c>
    </row>
    <row r="42" spans="2:7" ht="12.75" customHeight="1" x14ac:dyDescent="0.35">
      <c r="B42" s="9" t="s">
        <v>30</v>
      </c>
      <c r="C42" s="10"/>
      <c r="D42" s="10"/>
      <c r="E42" s="10"/>
      <c r="F42" s="11"/>
      <c r="G42" s="12">
        <f>SUM(G40:G41)</f>
        <v>230000</v>
      </c>
    </row>
    <row r="43" spans="2:7" ht="12" customHeight="1" x14ac:dyDescent="0.35">
      <c r="B43" s="62"/>
      <c r="C43" s="63"/>
      <c r="D43" s="63"/>
      <c r="E43" s="63"/>
      <c r="F43" s="64"/>
      <c r="G43" s="64"/>
    </row>
    <row r="44" spans="2:7" ht="12" customHeight="1" x14ac:dyDescent="0.35">
      <c r="B44" s="56" t="s">
        <v>31</v>
      </c>
      <c r="C44" s="57"/>
      <c r="D44" s="58"/>
      <c r="E44" s="58"/>
      <c r="F44" s="59"/>
      <c r="G44" s="59"/>
    </row>
    <row r="45" spans="2:7" ht="24" customHeight="1" x14ac:dyDescent="0.35">
      <c r="B45" s="115" t="s">
        <v>32</v>
      </c>
      <c r="C45" s="115" t="s">
        <v>33</v>
      </c>
      <c r="D45" s="115" t="s">
        <v>34</v>
      </c>
      <c r="E45" s="115" t="s">
        <v>18</v>
      </c>
      <c r="F45" s="115" t="s">
        <v>19</v>
      </c>
      <c r="G45" s="115" t="s">
        <v>20</v>
      </c>
    </row>
    <row r="46" spans="2:7" ht="12.75" customHeight="1" x14ac:dyDescent="0.35">
      <c r="B46" s="30" t="s">
        <v>96</v>
      </c>
      <c r="C46" s="31"/>
      <c r="D46" s="31"/>
      <c r="E46" s="31"/>
      <c r="F46" s="31"/>
      <c r="G46" s="31"/>
    </row>
    <row r="47" spans="2:7" ht="12.75" customHeight="1" x14ac:dyDescent="0.35">
      <c r="B47" s="21" t="s">
        <v>98</v>
      </c>
      <c r="C47" s="32" t="s">
        <v>97</v>
      </c>
      <c r="D47" s="33">
        <v>1200</v>
      </c>
      <c r="E47" s="32" t="s">
        <v>72</v>
      </c>
      <c r="F47" s="13">
        <v>3500</v>
      </c>
      <c r="G47" s="13">
        <f>D47*F47</f>
        <v>4200000</v>
      </c>
    </row>
    <row r="48" spans="2:7" ht="12.75" customHeight="1" x14ac:dyDescent="0.35">
      <c r="B48" s="34" t="s">
        <v>35</v>
      </c>
      <c r="C48" s="14"/>
      <c r="D48" s="22"/>
      <c r="E48" s="14"/>
      <c r="F48" s="13"/>
      <c r="G48" s="13"/>
    </row>
    <row r="49" spans="2:7" ht="12.75" customHeight="1" x14ac:dyDescent="0.35">
      <c r="B49" s="21" t="s">
        <v>109</v>
      </c>
      <c r="C49" s="32" t="s">
        <v>80</v>
      </c>
      <c r="D49" s="33">
        <v>720</v>
      </c>
      <c r="E49" s="32" t="s">
        <v>81</v>
      </c>
      <c r="F49" s="13">
        <v>3500</v>
      </c>
      <c r="G49" s="13">
        <f t="shared" ref="G49:G51" si="4">(D49*F49)</f>
        <v>2520000</v>
      </c>
    </row>
    <row r="50" spans="2:7" ht="12.75" customHeight="1" x14ac:dyDescent="0.35">
      <c r="B50" s="21" t="s">
        <v>82</v>
      </c>
      <c r="C50" s="32" t="s">
        <v>83</v>
      </c>
      <c r="D50" s="33">
        <v>4</v>
      </c>
      <c r="E50" s="32" t="s">
        <v>81</v>
      </c>
      <c r="F50" s="13">
        <v>42000</v>
      </c>
      <c r="G50" s="13">
        <f t="shared" si="4"/>
        <v>168000</v>
      </c>
    </row>
    <row r="51" spans="2:7" ht="12.75" customHeight="1" x14ac:dyDescent="0.35">
      <c r="B51" s="21" t="s">
        <v>103</v>
      </c>
      <c r="C51" s="32" t="s">
        <v>83</v>
      </c>
      <c r="D51" s="33">
        <v>4</v>
      </c>
      <c r="E51" s="32" t="s">
        <v>81</v>
      </c>
      <c r="F51" s="13">
        <v>52000</v>
      </c>
      <c r="G51" s="13">
        <f t="shared" si="4"/>
        <v>208000</v>
      </c>
    </row>
    <row r="52" spans="2:7" ht="12.75" customHeight="1" x14ac:dyDescent="0.35">
      <c r="B52" s="34" t="s">
        <v>84</v>
      </c>
      <c r="C52" s="14"/>
      <c r="D52" s="22"/>
      <c r="E52" s="14"/>
      <c r="F52" s="13"/>
      <c r="G52" s="13"/>
    </row>
    <row r="53" spans="2:7" ht="12.75" customHeight="1" x14ac:dyDescent="0.35">
      <c r="B53" s="21" t="s">
        <v>85</v>
      </c>
      <c r="C53" s="32" t="s">
        <v>86</v>
      </c>
      <c r="D53" s="33">
        <v>4</v>
      </c>
      <c r="E53" s="32" t="s">
        <v>87</v>
      </c>
      <c r="F53" s="13">
        <v>62000</v>
      </c>
      <c r="G53" s="13">
        <f>(D53*F53)</f>
        <v>248000</v>
      </c>
    </row>
    <row r="54" spans="2:7" ht="13.5" customHeight="1" x14ac:dyDescent="0.35">
      <c r="B54" s="9" t="s">
        <v>36</v>
      </c>
      <c r="C54" s="10"/>
      <c r="D54" s="10"/>
      <c r="E54" s="10"/>
      <c r="F54" s="11"/>
      <c r="G54" s="12">
        <f>SUM(G46:G53)</f>
        <v>7344000</v>
      </c>
    </row>
    <row r="55" spans="2:7" ht="12" customHeight="1" x14ac:dyDescent="0.35">
      <c r="B55" s="62"/>
      <c r="C55" s="63"/>
      <c r="D55" s="63"/>
      <c r="E55" s="65"/>
      <c r="F55" s="64"/>
      <c r="G55" s="64"/>
    </row>
    <row r="56" spans="2:7" ht="12" customHeight="1" x14ac:dyDescent="0.35">
      <c r="B56" s="56" t="s">
        <v>37</v>
      </c>
      <c r="C56" s="57"/>
      <c r="D56" s="58"/>
      <c r="E56" s="58"/>
      <c r="F56" s="59"/>
      <c r="G56" s="59"/>
    </row>
    <row r="57" spans="2:7" ht="24" customHeight="1" x14ac:dyDescent="0.35">
      <c r="B57" s="114" t="s">
        <v>38</v>
      </c>
      <c r="C57" s="115" t="s">
        <v>33</v>
      </c>
      <c r="D57" s="115" t="s">
        <v>34</v>
      </c>
      <c r="E57" s="114" t="s">
        <v>18</v>
      </c>
      <c r="F57" s="115" t="s">
        <v>19</v>
      </c>
      <c r="G57" s="114" t="s">
        <v>20</v>
      </c>
    </row>
    <row r="58" spans="2:7" ht="12.75" customHeight="1" x14ac:dyDescent="0.35">
      <c r="B58" s="35"/>
      <c r="C58" s="36"/>
      <c r="D58" s="20"/>
      <c r="E58" s="37"/>
      <c r="F58" s="38"/>
      <c r="G58" s="20"/>
    </row>
    <row r="59" spans="2:7" ht="13.5" customHeight="1" x14ac:dyDescent="0.35">
      <c r="B59" s="66" t="s">
        <v>39</v>
      </c>
      <c r="C59" s="67"/>
      <c r="D59" s="67"/>
      <c r="E59" s="67"/>
      <c r="F59" s="68"/>
      <c r="G59" s="69"/>
    </row>
    <row r="60" spans="2:7" ht="12" customHeight="1" x14ac:dyDescent="0.35">
      <c r="B60" s="70"/>
      <c r="C60" s="70"/>
      <c r="D60" s="70"/>
      <c r="E60" s="70"/>
      <c r="F60" s="71"/>
      <c r="G60" s="71"/>
    </row>
    <row r="61" spans="2:7" ht="12" customHeight="1" x14ac:dyDescent="0.35">
      <c r="B61" s="116" t="s">
        <v>40</v>
      </c>
      <c r="C61" s="117"/>
      <c r="D61" s="117"/>
      <c r="E61" s="117"/>
      <c r="F61" s="117"/>
      <c r="G61" s="118">
        <f>G31+G42+G54+G59</f>
        <v>11995250</v>
      </c>
    </row>
    <row r="62" spans="2:7" ht="12" customHeight="1" x14ac:dyDescent="0.35">
      <c r="B62" s="119" t="s">
        <v>41</v>
      </c>
      <c r="C62" s="120"/>
      <c r="D62" s="120"/>
      <c r="E62" s="120"/>
      <c r="F62" s="120"/>
      <c r="G62" s="121">
        <f>G61*0.05</f>
        <v>599762.5</v>
      </c>
    </row>
    <row r="63" spans="2:7" ht="12" customHeight="1" x14ac:dyDescent="0.35">
      <c r="B63" s="122" t="s">
        <v>42</v>
      </c>
      <c r="C63" s="123"/>
      <c r="D63" s="123"/>
      <c r="E63" s="123"/>
      <c r="F63" s="123"/>
      <c r="G63" s="124">
        <f>G62+G61</f>
        <v>12595012.5</v>
      </c>
    </row>
    <row r="64" spans="2:7" ht="12" customHeight="1" x14ac:dyDescent="0.35">
      <c r="B64" s="119" t="s">
        <v>43</v>
      </c>
      <c r="C64" s="120"/>
      <c r="D64" s="120"/>
      <c r="E64" s="120"/>
      <c r="F64" s="120"/>
      <c r="G64" s="121">
        <f>G12</f>
        <v>18720000</v>
      </c>
    </row>
    <row r="65" spans="2:8" ht="12" customHeight="1" x14ac:dyDescent="0.35">
      <c r="B65" s="125" t="s">
        <v>44</v>
      </c>
      <c r="C65" s="126"/>
      <c r="D65" s="126"/>
      <c r="E65" s="126"/>
      <c r="F65" s="126"/>
      <c r="G65" s="127">
        <f>G64-G63</f>
        <v>6124987.5</v>
      </c>
      <c r="H65" s="15"/>
    </row>
    <row r="66" spans="2:8" ht="12" customHeight="1" x14ac:dyDescent="0.35">
      <c r="B66" s="72" t="s">
        <v>106</v>
      </c>
      <c r="C66" s="73"/>
      <c r="D66" s="73"/>
      <c r="E66" s="73"/>
      <c r="F66" s="73"/>
      <c r="G66" s="74"/>
      <c r="H66" s="15"/>
    </row>
    <row r="67" spans="2:8" ht="12.75" customHeight="1" thickBot="1" x14ac:dyDescent="0.4">
      <c r="B67" s="75"/>
      <c r="C67" s="73"/>
      <c r="D67" s="73"/>
      <c r="E67" s="73"/>
      <c r="F67" s="73"/>
      <c r="G67" s="74"/>
      <c r="H67" s="15"/>
    </row>
    <row r="68" spans="2:8" ht="12" customHeight="1" x14ac:dyDescent="0.35">
      <c r="B68" s="76" t="s">
        <v>107</v>
      </c>
      <c r="C68" s="77"/>
      <c r="D68" s="77"/>
      <c r="E68" s="77"/>
      <c r="F68" s="78"/>
      <c r="G68" s="74"/>
      <c r="H68" s="15"/>
    </row>
    <row r="69" spans="2:8" ht="12" customHeight="1" x14ac:dyDescent="0.35">
      <c r="B69" s="39" t="s">
        <v>45</v>
      </c>
      <c r="C69" s="79"/>
      <c r="D69" s="79"/>
      <c r="E69" s="79"/>
      <c r="F69" s="80"/>
      <c r="G69" s="74"/>
      <c r="H69" s="15"/>
    </row>
    <row r="70" spans="2:8" ht="12" customHeight="1" x14ac:dyDescent="0.35">
      <c r="B70" s="39" t="s">
        <v>62</v>
      </c>
      <c r="C70" s="79"/>
      <c r="D70" s="79"/>
      <c r="E70" s="79"/>
      <c r="F70" s="80"/>
      <c r="G70" s="74"/>
    </row>
    <row r="71" spans="2:8" ht="12" customHeight="1" x14ac:dyDescent="0.35">
      <c r="B71" s="39" t="s">
        <v>63</v>
      </c>
      <c r="C71" s="79"/>
      <c r="D71" s="79"/>
      <c r="E71" s="79"/>
      <c r="F71" s="80"/>
      <c r="G71" s="74"/>
    </row>
    <row r="72" spans="2:8" ht="12" customHeight="1" x14ac:dyDescent="0.35">
      <c r="B72" s="39" t="s">
        <v>64</v>
      </c>
      <c r="C72" s="79"/>
      <c r="D72" s="79"/>
      <c r="E72" s="79"/>
      <c r="F72" s="80"/>
      <c r="G72" s="74"/>
    </row>
    <row r="73" spans="2:8" ht="12" customHeight="1" x14ac:dyDescent="0.35">
      <c r="B73" s="39" t="s">
        <v>65</v>
      </c>
      <c r="C73" s="79"/>
      <c r="D73" s="79"/>
      <c r="E73" s="79"/>
      <c r="F73" s="80"/>
      <c r="G73" s="74"/>
    </row>
    <row r="74" spans="2:8" ht="12" customHeight="1" x14ac:dyDescent="0.35">
      <c r="B74" s="39" t="s">
        <v>88</v>
      </c>
      <c r="C74" s="79"/>
      <c r="D74" s="79"/>
      <c r="E74" s="79"/>
      <c r="F74" s="80"/>
      <c r="G74" s="74"/>
    </row>
    <row r="75" spans="2:8" ht="12" customHeight="1" x14ac:dyDescent="0.35">
      <c r="B75" s="39" t="s">
        <v>89</v>
      </c>
      <c r="C75" s="79"/>
      <c r="D75" s="79"/>
      <c r="E75" s="79"/>
      <c r="F75" s="80"/>
      <c r="G75" s="74"/>
    </row>
    <row r="76" spans="2:8" ht="12" customHeight="1" x14ac:dyDescent="0.35">
      <c r="B76" s="39" t="s">
        <v>91</v>
      </c>
      <c r="C76" s="79"/>
      <c r="D76" s="79"/>
      <c r="E76" s="79"/>
      <c r="F76" s="80"/>
      <c r="G76" s="74"/>
    </row>
    <row r="77" spans="2:8" ht="12" customHeight="1" x14ac:dyDescent="0.35">
      <c r="B77" s="39" t="s">
        <v>95</v>
      </c>
      <c r="C77" s="79"/>
      <c r="D77" s="79"/>
      <c r="E77" s="79"/>
      <c r="F77" s="80"/>
      <c r="G77" s="74"/>
    </row>
    <row r="78" spans="2:8" ht="12" customHeight="1" thickBot="1" x14ac:dyDescent="0.4">
      <c r="B78" s="40" t="s">
        <v>90</v>
      </c>
      <c r="C78" s="81"/>
      <c r="D78" s="81"/>
      <c r="E78" s="81"/>
      <c r="F78" s="82"/>
      <c r="G78" s="74"/>
    </row>
    <row r="79" spans="2:8" ht="12.75" customHeight="1" thickBot="1" x14ac:dyDescent="0.4">
      <c r="B79" s="75"/>
      <c r="C79" s="79"/>
      <c r="D79" s="79"/>
      <c r="E79" s="79"/>
      <c r="F79" s="79"/>
      <c r="G79" s="74"/>
    </row>
    <row r="80" spans="2:8" ht="15" customHeight="1" thickBot="1" x14ac:dyDescent="0.4">
      <c r="B80" s="128" t="s">
        <v>46</v>
      </c>
      <c r="C80" s="129"/>
      <c r="D80" s="106"/>
      <c r="E80" s="83"/>
      <c r="F80" s="83"/>
      <c r="G80" s="74"/>
    </row>
    <row r="81" spans="2:7" ht="12" customHeight="1" x14ac:dyDescent="0.35">
      <c r="B81" s="103" t="s">
        <v>38</v>
      </c>
      <c r="C81" s="104" t="s">
        <v>47</v>
      </c>
      <c r="D81" s="105" t="s">
        <v>48</v>
      </c>
      <c r="E81" s="83"/>
      <c r="F81" s="83"/>
      <c r="G81" s="74"/>
    </row>
    <row r="82" spans="2:7" ht="12" customHeight="1" x14ac:dyDescent="0.35">
      <c r="B82" s="84" t="s">
        <v>49</v>
      </c>
      <c r="C82" s="85">
        <f>+G31</f>
        <v>4421250</v>
      </c>
      <c r="D82" s="86">
        <f>(C82/C88)</f>
        <v>0.35103180723322031</v>
      </c>
      <c r="E82" s="83"/>
      <c r="F82" s="83"/>
      <c r="G82" s="74"/>
    </row>
    <row r="83" spans="2:7" ht="12" customHeight="1" x14ac:dyDescent="0.35">
      <c r="B83" s="84" t="s">
        <v>50</v>
      </c>
      <c r="C83" s="87">
        <v>0</v>
      </c>
      <c r="D83" s="86">
        <v>0</v>
      </c>
      <c r="E83" s="83"/>
      <c r="F83" s="83"/>
      <c r="G83" s="74"/>
    </row>
    <row r="84" spans="2:7" ht="12" customHeight="1" x14ac:dyDescent="0.35">
      <c r="B84" s="84" t="s">
        <v>51</v>
      </c>
      <c r="C84" s="85">
        <f>+G42</f>
        <v>230000</v>
      </c>
      <c r="D84" s="86">
        <f>(C84/C88)</f>
        <v>1.8261196644306626E-2</v>
      </c>
      <c r="E84" s="83"/>
      <c r="F84" s="83"/>
      <c r="G84" s="74"/>
    </row>
    <row r="85" spans="2:7" ht="12" customHeight="1" x14ac:dyDescent="0.35">
      <c r="B85" s="84" t="s">
        <v>32</v>
      </c>
      <c r="C85" s="85">
        <f>+G54</f>
        <v>7344000</v>
      </c>
      <c r="D85" s="86">
        <f>(C85/C88)</f>
        <v>0.58308794850342549</v>
      </c>
      <c r="E85" s="83"/>
      <c r="F85" s="83"/>
      <c r="G85" s="74"/>
    </row>
    <row r="86" spans="2:7" ht="12" customHeight="1" x14ac:dyDescent="0.35">
      <c r="B86" s="84" t="s">
        <v>52</v>
      </c>
      <c r="C86" s="88">
        <f>+G59</f>
        <v>0</v>
      </c>
      <c r="D86" s="86">
        <f>(C86/C88)</f>
        <v>0</v>
      </c>
      <c r="E86" s="89"/>
      <c r="F86" s="89"/>
      <c r="G86" s="74"/>
    </row>
    <row r="87" spans="2:7" ht="12" customHeight="1" x14ac:dyDescent="0.35">
      <c r="B87" s="84" t="s">
        <v>53</v>
      </c>
      <c r="C87" s="88">
        <f>+G62</f>
        <v>599762.5</v>
      </c>
      <c r="D87" s="86">
        <f>(C87/C88)</f>
        <v>4.7619047619047616E-2</v>
      </c>
      <c r="E87" s="89"/>
      <c r="F87" s="89"/>
      <c r="G87" s="74"/>
    </row>
    <row r="88" spans="2:7" ht="12.75" customHeight="1" thickBot="1" x14ac:dyDescent="0.4">
      <c r="B88" s="90" t="s">
        <v>54</v>
      </c>
      <c r="C88" s="91">
        <f>SUM(C82:C87)</f>
        <v>12595012.5</v>
      </c>
      <c r="D88" s="92">
        <f>SUM(D82:D87)</f>
        <v>1</v>
      </c>
      <c r="E88" s="89"/>
      <c r="F88" s="89"/>
      <c r="G88" s="74"/>
    </row>
    <row r="89" spans="2:7" ht="12" customHeight="1" x14ac:dyDescent="0.35">
      <c r="B89" s="75"/>
      <c r="C89" s="73"/>
      <c r="D89" s="73"/>
      <c r="E89" s="73"/>
      <c r="F89" s="73"/>
      <c r="G89" s="74"/>
    </row>
    <row r="90" spans="2:7" ht="12.75" customHeight="1" thickBot="1" x14ac:dyDescent="0.4">
      <c r="B90" s="41"/>
      <c r="C90" s="73"/>
      <c r="D90" s="73"/>
      <c r="E90" s="73"/>
      <c r="F90" s="73"/>
      <c r="G90" s="74"/>
    </row>
    <row r="91" spans="2:7" ht="12" customHeight="1" thickBot="1" x14ac:dyDescent="0.4">
      <c r="B91" s="99"/>
      <c r="C91" s="100" t="s">
        <v>105</v>
      </c>
      <c r="D91" s="101"/>
      <c r="E91" s="102"/>
      <c r="F91" s="89"/>
      <c r="G91" s="74"/>
    </row>
    <row r="92" spans="2:7" ht="12" customHeight="1" x14ac:dyDescent="0.35">
      <c r="B92" s="93" t="s">
        <v>100</v>
      </c>
      <c r="C92" s="94">
        <f>+E92*(1-0.3)</f>
        <v>10920</v>
      </c>
      <c r="D92" s="94">
        <f>+E92*(1-0.2)</f>
        <v>12480</v>
      </c>
      <c r="E92" s="95">
        <v>15600</v>
      </c>
      <c r="F92" s="96"/>
      <c r="G92" s="97"/>
    </row>
    <row r="93" spans="2:7" ht="12.75" customHeight="1" thickBot="1" x14ac:dyDescent="0.4">
      <c r="B93" s="90" t="s">
        <v>101</v>
      </c>
      <c r="C93" s="91">
        <f>(G63/C92)</f>
        <v>1153.3894230769231</v>
      </c>
      <c r="D93" s="91">
        <f>(G63/D92)</f>
        <v>1009.2157451923077</v>
      </c>
      <c r="E93" s="98">
        <f>(G63/E92)</f>
        <v>807.37259615384619</v>
      </c>
      <c r="F93" s="96"/>
      <c r="G93" s="97"/>
    </row>
    <row r="94" spans="2:7" ht="15.65" customHeight="1" x14ac:dyDescent="0.35">
      <c r="B94" s="42" t="s">
        <v>55</v>
      </c>
      <c r="C94" s="79"/>
      <c r="D94" s="79"/>
      <c r="E94" s="79"/>
      <c r="F94" s="79"/>
      <c r="G94" s="79"/>
    </row>
  </sheetData>
  <mergeCells count="13">
    <mergeCell ref="B80:C80"/>
    <mergeCell ref="E13:F13"/>
    <mergeCell ref="E11:F11"/>
    <mergeCell ref="E10:F10"/>
    <mergeCell ref="E9:F9"/>
    <mergeCell ref="E14:F14"/>
    <mergeCell ref="E15:F15"/>
    <mergeCell ref="B17:G17"/>
    <mergeCell ref="C25:C27"/>
    <mergeCell ref="D25:D27"/>
    <mergeCell ref="E25:E27"/>
    <mergeCell ref="F25:F27"/>
    <mergeCell ref="G25:G27"/>
  </mergeCells>
  <printOptions horizontalCentered="1"/>
  <pageMargins left="0.74803149606299213" right="0.74803149606299213" top="0.98425196850393704" bottom="0.98425196850393704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Granado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2022-01-10T16:56:55Z</cp:lastPrinted>
  <dcterms:created xsi:type="dcterms:W3CDTF">2020-11-27T12:49:26Z</dcterms:created>
  <dcterms:modified xsi:type="dcterms:W3CDTF">2023-01-23T22:02:49Z</dcterms:modified>
</cp:coreProperties>
</file>