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aeza\Desktop\Costos Para Fichas\Ficha Tecnica A Norte 2023-2024\"/>
    </mc:Choice>
  </mc:AlternateContent>
  <bookViews>
    <workbookView xWindow="0" yWindow="0" windowWidth="25200" windowHeight="11385"/>
  </bookViews>
  <sheets>
    <sheet name="HAB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0" i="1" l="1"/>
  <c r="G61" i="1"/>
  <c r="G59" i="1"/>
  <c r="G63" i="1" l="1"/>
  <c r="G49" i="1"/>
  <c r="G51" i="1"/>
  <c r="G53" i="1"/>
  <c r="G54" i="1"/>
  <c r="G47" i="1"/>
  <c r="G36" i="1"/>
  <c r="G37" i="1"/>
  <c r="G38" i="1"/>
  <c r="G39" i="1"/>
  <c r="G40" i="1"/>
  <c r="G41" i="1"/>
  <c r="G42" i="1"/>
  <c r="G35" i="1"/>
  <c r="G22" i="1"/>
  <c r="G23" i="1"/>
  <c r="G24" i="1"/>
  <c r="G25" i="1"/>
  <c r="G21" i="1"/>
  <c r="G12" i="1"/>
  <c r="C86" i="1" l="1"/>
  <c r="G31" i="1" l="1"/>
  <c r="G68" i="1"/>
  <c r="G26" i="1" l="1"/>
  <c r="C82" i="1" s="1"/>
  <c r="G55" i="1"/>
  <c r="C85" i="1" s="1"/>
  <c r="G43" i="1"/>
  <c r="C84" i="1" s="1"/>
  <c r="G65" i="1" l="1"/>
  <c r="G66" i="1" s="1"/>
  <c r="G67" i="1" l="1"/>
  <c r="D93" i="1" s="1"/>
  <c r="C87" i="1"/>
  <c r="E93" i="1" l="1"/>
  <c r="G69" i="1"/>
  <c r="C93" i="1"/>
  <c r="C88" i="1"/>
  <c r="D87" i="1" s="1"/>
  <c r="D85" i="1" l="1"/>
  <c r="D84" i="1"/>
  <c r="D86" i="1"/>
  <c r="D82" i="1"/>
  <c r="D88" i="1" l="1"/>
</calcChain>
</file>

<file path=xl/sharedStrings.xml><?xml version="1.0" encoding="utf-8"?>
<sst xmlns="http://schemas.openxmlformats.org/spreadsheetml/2006/main" count="172" uniqueCount="115">
  <si>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</si>
  <si>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</si>
  <si>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</si>
  <si>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</si>
  <si>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</si>
  <si>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</si>
  <si>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</si>
  <si>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</si>
  <si>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</si>
  <si>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</si>
  <si>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</si>
  <si>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</si>
  <si>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</si>
  <si>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</si>
  <si>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</si>
  <si>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</si>
  <si>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</si>
  <si>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</si>
  <si>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</si>
  <si>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</si>
  <si>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</si>
  <si>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</si>
  <si>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</si>
  <si>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</si>
  <si>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</si>
  <si>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</si>
  <si>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</si>
  <si>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</si>
  <si>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</si>
  <si>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</si>
  <si>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</si>
  <si>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</si>
  <si>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</si>
  <si>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</si>
  <si>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</si>
  <si>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</si>
  <si>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</si>
  <si>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</si>
  <si>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</si>
  <si>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</si>
  <si>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</si>
  <si>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</si>
  <si>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</si>
  <si>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</si>
  <si>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</si>
  <si>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</si>
  <si>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</si>
  <si>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</si>
  <si>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</si>
  <si>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</si>
  <si>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</si>
  <si>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</si>
  <si>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</si>
  <si>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</si>
  <si>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</si>
  <si>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</si>
  <si>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</si>
  <si>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</si>
  <si>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</si>
  <si>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</si>
  <si>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</si>
  <si>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HABA</t>
  </si>
  <si>
    <t>AGUA DULCE</t>
  </si>
  <si>
    <t>MEDIO</t>
  </si>
  <si>
    <t>METROPOLITANA</t>
  </si>
  <si>
    <t>Sep-Oct</t>
  </si>
  <si>
    <t>Sep-Dic</t>
  </si>
  <si>
    <t>NO HAY</t>
  </si>
  <si>
    <t>Abril</t>
  </si>
  <si>
    <t>Abr-Jun</t>
  </si>
  <si>
    <t>May-Jun</t>
  </si>
  <si>
    <t xml:space="preserve"> </t>
  </si>
  <si>
    <t>Siembra</t>
  </si>
  <si>
    <t>Riegos</t>
  </si>
  <si>
    <t>Aplicación Fertilizantes</t>
  </si>
  <si>
    <t>Aplicacción Agroquímicos</t>
  </si>
  <si>
    <t>Cosecha</t>
  </si>
  <si>
    <t>Rastraje</t>
  </si>
  <si>
    <t>Acequiadora</t>
  </si>
  <si>
    <t>May-Jul</t>
  </si>
  <si>
    <t>Melgadura y Aplicación de Fertilizantes</t>
  </si>
  <si>
    <t>Cultivas y Apolca</t>
  </si>
  <si>
    <t>Aplicaciones Pesticidas</t>
  </si>
  <si>
    <t>Acarreo Cosecha</t>
  </si>
  <si>
    <t>SEMILLAS</t>
  </si>
  <si>
    <t xml:space="preserve">HERBICIDA </t>
  </si>
  <si>
    <t>l</t>
  </si>
  <si>
    <t>Jun-Jul</t>
  </si>
  <si>
    <t>FUNGICIDA</t>
  </si>
  <si>
    <t>Basagran 480</t>
  </si>
  <si>
    <t>Polyben</t>
  </si>
  <si>
    <t>Manzate</t>
  </si>
  <si>
    <t>Hilo para coser sacos</t>
  </si>
  <si>
    <t>u</t>
  </si>
  <si>
    <t>Envase Plástico</t>
  </si>
  <si>
    <t>Análisis de Suelo (Fertilidad Completa)</t>
  </si>
  <si>
    <t>Análisis</t>
  </si>
  <si>
    <t>Ene-Sep</t>
  </si>
  <si>
    <t>RENDIMIENTO (Sacos de 30 kg/ha)</t>
  </si>
  <si>
    <t>PRECIO ESPERADO ($/Saco 30 /kg)</t>
  </si>
  <si>
    <t>MERCADO INTERNO- MAYORISTA</t>
  </si>
  <si>
    <t>ESCENARIOS COSTO UNITARIO  ($/Saco de 30 Kg)</t>
  </si>
  <si>
    <t>Rendimiento (Saco de 30 kg/hà)</t>
  </si>
  <si>
    <t>Costo unitario ($/Saco 30 kg) (*)</t>
  </si>
  <si>
    <t>Abr-May</t>
  </si>
  <si>
    <t>Jun</t>
  </si>
  <si>
    <t>Jul</t>
  </si>
  <si>
    <t>Abr</t>
  </si>
  <si>
    <t>Mezcla</t>
  </si>
  <si>
    <t>Traslado a mercado mayorista</t>
  </si>
  <si>
    <t>NORTE</t>
  </si>
  <si>
    <t>TODAS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</si>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</sst>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4" fillId="0" borderId="20"/>
  </cellStyleXfs>
  <cellXfs count="16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166" fontId="1" fillId="2" borderId="6" xfId="0" applyNumberFormat="1" applyFont="1" applyFill="1" applyBorder="1" applyAlignment="1"/>
    <xf numFmtId="3" fontId="2" fillId="3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49" fontId="1" fillId="2" borderId="62" xfId="0" applyNumberFormat="1" applyFont="1" applyFill="1" applyBorder="1" applyAlignment="1">
      <alignment horizontal="left" wrapText="1"/>
    </xf>
    <xf numFmtId="49" fontId="1" fillId="2" borderId="62" xfId="0" applyNumberFormat="1" applyFont="1" applyFill="1" applyBorder="1" applyAlignment="1">
      <alignment horizontal="center" wrapText="1"/>
    </xf>
    <xf numFmtId="0" fontId="1" fillId="2" borderId="62" xfId="0" applyNumberFormat="1" applyFont="1" applyFill="1" applyBorder="1" applyAlignment="1">
      <alignment horizontal="center" wrapText="1"/>
    </xf>
    <xf numFmtId="3" fontId="1" fillId="2" borderId="62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/>
    <xf numFmtId="49" fontId="3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/>
    <xf numFmtId="0" fontId="1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17" fontId="6" fillId="0" borderId="66" xfId="1" applyNumberFormat="1" applyFont="1" applyBorder="1" applyAlignment="1">
      <alignment horizontal="right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3" fontId="1" fillId="0" borderId="0" xfId="0" applyNumberFormat="1" applyFont="1" applyAlignment="1"/>
    <xf numFmtId="166" fontId="1" fillId="0" borderId="0" xfId="0" applyNumberFormat="1" applyFont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0" fontId="1" fillId="2" borderId="60" xfId="0" applyFont="1" applyFill="1" applyBorder="1" applyAlignment="1"/>
    <xf numFmtId="3" fontId="1" fillId="2" borderId="12" xfId="0" applyNumberFormat="1" applyFont="1" applyFill="1" applyBorder="1" applyAlignment="1"/>
    <xf numFmtId="0" fontId="1" fillId="2" borderId="22" xfId="0" applyFont="1" applyFill="1" applyBorder="1" applyAlignment="1"/>
    <xf numFmtId="49" fontId="8" fillId="5" borderId="53" xfId="0" applyNumberFormat="1" applyFont="1" applyFill="1" applyBorder="1" applyAlignment="1">
      <alignment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vertical="center"/>
    </xf>
    <xf numFmtId="49" fontId="8" fillId="3" borderId="56" xfId="0" applyNumberFormat="1" applyFont="1" applyFill="1" applyBorder="1" applyAlignment="1">
      <alignment horizontal="center" vertical="center"/>
    </xf>
    <xf numFmtId="49" fontId="8" fillId="3" borderId="57" xfId="0" applyNumberFormat="1" applyFont="1" applyFill="1" applyBorder="1" applyAlignment="1">
      <alignment horizontal="center" vertical="center" wrapText="1"/>
    </xf>
    <xf numFmtId="49" fontId="8" fillId="3" borderId="57" xfId="0" applyNumberFormat="1" applyFont="1" applyFill="1" applyBorder="1" applyAlignment="1">
      <alignment horizontal="center" vertical="center"/>
    </xf>
    <xf numFmtId="49" fontId="8" fillId="3" borderId="58" xfId="0" applyNumberFormat="1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vertical="center"/>
    </xf>
    <xf numFmtId="0" fontId="1" fillId="2" borderId="55" xfId="0" applyFont="1" applyFill="1" applyBorder="1" applyAlignment="1">
      <alignment horizontal="center" vertical="center"/>
    </xf>
    <xf numFmtId="3" fontId="1" fillId="2" borderId="55" xfId="0" applyNumberFormat="1" applyFont="1" applyFill="1" applyBorder="1" applyAlignment="1">
      <alignment vertical="center"/>
    </xf>
    <xf numFmtId="3" fontId="1" fillId="2" borderId="55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8" fillId="5" borderId="61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1" fillId="2" borderId="18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/>
    <xf numFmtId="49" fontId="8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49" fontId="8" fillId="3" borderId="27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4" fontId="8" fillId="3" borderId="28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164" fontId="8" fillId="5" borderId="31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49" fontId="10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0" fontId="1" fillId="8" borderId="41" xfId="0" applyFont="1" applyFill="1" applyBorder="1" applyAlignment="1"/>
    <xf numFmtId="0" fontId="1" fillId="6" borderId="20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49" fontId="10" fillId="8" borderId="63" xfId="0" applyNumberFormat="1" applyFont="1" applyFill="1" applyBorder="1" applyAlignment="1">
      <alignment horizontal="center" vertical="center"/>
    </xf>
    <xf numFmtId="49" fontId="10" fillId="8" borderId="64" xfId="0" applyNumberFormat="1" applyFont="1" applyFill="1" applyBorder="1" applyAlignment="1">
      <alignment horizontal="center" vertical="center"/>
    </xf>
    <xf numFmtId="49" fontId="10" fillId="8" borderId="65" xfId="0" applyNumberFormat="1" applyFont="1" applyFill="1" applyBorder="1" applyAlignment="1">
      <alignment horizontal="center" vertical="center"/>
    </xf>
    <xf numFmtId="49" fontId="3" fillId="7" borderId="50" xfId="0" applyNumberFormat="1" applyFont="1" applyFill="1" applyBorder="1" applyAlignment="1">
      <alignment vertical="center"/>
    </xf>
    <xf numFmtId="0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362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4"/>
  <sheetViews>
    <sheetView showGridLines="0" tabSelected="1" topLeftCell="A40" workbookViewId="0">
      <selection activeCell="F59" sqref="F59:F62"/>
    </sheetView>
  </sheetViews>
  <sheetFormatPr baseColWidth="10" defaultColWidth="10.85546875" defaultRowHeight="11.25" customHeight="1" x14ac:dyDescent="0.25"/>
  <cols>
    <col min="1" max="1" width="4.42578125" style="50" customWidth="1"/>
    <col min="2" max="2" width="24.85546875" style="50" customWidth="1"/>
    <col min="3" max="3" width="19.42578125" style="50" customWidth="1"/>
    <col min="4" max="4" width="9.42578125" style="50" customWidth="1"/>
    <col min="5" max="5" width="13.28515625" style="50" customWidth="1"/>
    <col min="6" max="6" width="11.7109375" style="50" customWidth="1"/>
    <col min="7" max="7" width="16.7109375" style="50" customWidth="1"/>
    <col min="8" max="247" width="10.85546875" style="50" customWidth="1"/>
    <col min="248" max="16384" width="10.85546875" style="51"/>
  </cols>
  <sheetData>
    <row r="1" spans="1:9" ht="15" customHeight="1" x14ac:dyDescent="0.25">
      <c r="A1" s="49"/>
      <c r="B1" s="49"/>
      <c r="C1" s="49"/>
      <c r="D1" s="49"/>
      <c r="E1" s="49"/>
      <c r="F1" s="49"/>
      <c r="G1" s="49"/>
    </row>
    <row r="2" spans="1:9" ht="15" customHeight="1" x14ac:dyDescent="0.25">
      <c r="A2" s="49"/>
      <c r="B2" s="49"/>
      <c r="C2" s="49"/>
      <c r="D2" s="49"/>
      <c r="E2" s="49"/>
      <c r="F2" s="49"/>
      <c r="G2" s="49"/>
    </row>
    <row r="3" spans="1:9" ht="15" customHeight="1" x14ac:dyDescent="0.25">
      <c r="A3" s="49"/>
      <c r="B3" s="49"/>
      <c r="C3" s="49"/>
      <c r="D3" s="49"/>
      <c r="E3" s="49"/>
      <c r="F3" s="49"/>
      <c r="G3" s="49"/>
    </row>
    <row r="4" spans="1:9" ht="15" customHeight="1" x14ac:dyDescent="0.25">
      <c r="A4" s="49"/>
      <c r="B4" s="49"/>
      <c r="C4" s="49"/>
      <c r="D4" s="49"/>
      <c r="E4" s="49"/>
      <c r="F4" s="49"/>
      <c r="G4" s="49"/>
    </row>
    <row r="5" spans="1:9" ht="15" customHeight="1" x14ac:dyDescent="0.25">
      <c r="A5" s="49"/>
      <c r="B5" s="49"/>
      <c r="C5" s="49"/>
      <c r="D5" s="49"/>
      <c r="E5" s="49"/>
      <c r="F5" s="49"/>
      <c r="G5" s="49"/>
    </row>
    <row r="6" spans="1:9" ht="15" customHeight="1" x14ac:dyDescent="0.25">
      <c r="A6" s="49"/>
      <c r="B6" s="49"/>
      <c r="C6" s="49"/>
      <c r="D6" s="49"/>
      <c r="E6" s="49"/>
      <c r="F6" s="49"/>
      <c r="G6" s="49"/>
    </row>
    <row r="7" spans="1:9" ht="15" customHeight="1" x14ac:dyDescent="0.25">
      <c r="A7" s="49"/>
      <c r="B7" s="49"/>
      <c r="C7" s="49"/>
      <c r="D7" s="49"/>
      <c r="E7" s="49"/>
      <c r="F7" s="49"/>
      <c r="G7" s="49"/>
    </row>
    <row r="8" spans="1:9" ht="15" customHeight="1" x14ac:dyDescent="0.25">
      <c r="A8" s="49"/>
      <c r="B8" s="52"/>
      <c r="C8" s="53"/>
      <c r="D8" s="49"/>
      <c r="E8" s="53"/>
      <c r="F8" s="53"/>
      <c r="G8" s="53"/>
    </row>
    <row r="9" spans="1:9" ht="14.25" customHeight="1" x14ac:dyDescent="0.25">
      <c r="A9" s="54"/>
      <c r="B9" s="55" t="s">
        <v>0</v>
      </c>
      <c r="C9" s="2" t="s">
        <v>61</v>
      </c>
      <c r="D9" s="56"/>
      <c r="E9" s="57" t="s">
        <v>98</v>
      </c>
      <c r="F9" s="58"/>
      <c r="G9" s="31">
        <v>463</v>
      </c>
    </row>
    <row r="10" spans="1:9" ht="12.75" x14ac:dyDescent="0.25">
      <c r="A10" s="54"/>
      <c r="B10" s="1" t="s">
        <v>1</v>
      </c>
      <c r="C10" s="16" t="s">
        <v>62</v>
      </c>
      <c r="D10" s="56"/>
      <c r="E10" s="44" t="s">
        <v>2</v>
      </c>
      <c r="F10" s="45"/>
      <c r="G10" s="2" t="s">
        <v>65</v>
      </c>
    </row>
    <row r="11" spans="1:9" ht="18" customHeight="1" x14ac:dyDescent="0.25">
      <c r="A11" s="54"/>
      <c r="B11" s="1" t="s">
        <v>3</v>
      </c>
      <c r="C11" s="2" t="s">
        <v>63</v>
      </c>
      <c r="D11" s="56"/>
      <c r="E11" s="44" t="s">
        <v>99</v>
      </c>
      <c r="F11" s="45"/>
      <c r="G11" s="22">
        <v>13896</v>
      </c>
      <c r="H11" s="59"/>
      <c r="I11" s="60"/>
    </row>
    <row r="12" spans="1:9" ht="15" customHeight="1" x14ac:dyDescent="0.25">
      <c r="A12" s="54"/>
      <c r="B12" s="1" t="s">
        <v>4</v>
      </c>
      <c r="C12" s="3" t="s">
        <v>64</v>
      </c>
      <c r="D12" s="56"/>
      <c r="E12" s="4" t="s">
        <v>5</v>
      </c>
      <c r="F12" s="5"/>
      <c r="G12" s="6">
        <f>G9*G11</f>
        <v>6433848</v>
      </c>
    </row>
    <row r="13" spans="1:9" ht="27.75" customHeight="1" x14ac:dyDescent="0.25">
      <c r="A13" s="54"/>
      <c r="B13" s="1" t="s">
        <v>6</v>
      </c>
      <c r="C13" s="16" t="s">
        <v>110</v>
      </c>
      <c r="D13" s="56"/>
      <c r="E13" s="46" t="s">
        <v>7</v>
      </c>
      <c r="F13" s="47"/>
      <c r="G13" s="16" t="s">
        <v>100</v>
      </c>
    </row>
    <row r="14" spans="1:9" ht="13.5" customHeight="1" x14ac:dyDescent="0.25">
      <c r="A14" s="54"/>
      <c r="B14" s="1" t="s">
        <v>8</v>
      </c>
      <c r="C14" s="2" t="s">
        <v>111</v>
      </c>
      <c r="D14" s="56"/>
      <c r="E14" s="44" t="s">
        <v>9</v>
      </c>
      <c r="F14" s="45"/>
      <c r="G14" s="2" t="s">
        <v>66</v>
      </c>
    </row>
    <row r="15" spans="1:9" ht="18" customHeight="1" x14ac:dyDescent="0.25">
      <c r="A15" s="54"/>
      <c r="B15" s="1" t="s">
        <v>10</v>
      </c>
      <c r="C15" s="43" t="s">
        <v>112</v>
      </c>
      <c r="D15" s="56"/>
      <c r="E15" s="46" t="s">
        <v>11</v>
      </c>
      <c r="F15" s="47"/>
      <c r="G15" s="3" t="s">
        <v>67</v>
      </c>
    </row>
    <row r="16" spans="1:9" ht="12" customHeight="1" x14ac:dyDescent="0.25">
      <c r="A16" s="49"/>
      <c r="B16" s="61"/>
      <c r="C16" s="62"/>
      <c r="D16" s="53"/>
      <c r="E16" s="63"/>
      <c r="F16" s="63"/>
      <c r="G16" s="64"/>
    </row>
    <row r="17" spans="1:7" ht="12" customHeight="1" x14ac:dyDescent="0.25">
      <c r="A17" s="65"/>
      <c r="B17" s="66" t="s">
        <v>12</v>
      </c>
      <c r="C17" s="67"/>
      <c r="D17" s="67"/>
      <c r="E17" s="67"/>
      <c r="F17" s="67"/>
      <c r="G17" s="67"/>
    </row>
    <row r="18" spans="1:7" ht="12" customHeight="1" x14ac:dyDescent="0.25">
      <c r="A18" s="49"/>
      <c r="B18" s="68"/>
      <c r="C18" s="69"/>
      <c r="D18" s="69"/>
      <c r="E18" s="69"/>
      <c r="F18" s="70"/>
      <c r="G18" s="70"/>
    </row>
    <row r="19" spans="1:7" ht="12" customHeight="1" x14ac:dyDescent="0.25">
      <c r="A19" s="54"/>
      <c r="B19" s="71" t="s">
        <v>13</v>
      </c>
      <c r="C19" s="72"/>
      <c r="D19" s="73"/>
      <c r="E19" s="73"/>
      <c r="F19" s="73"/>
      <c r="G19" s="73"/>
    </row>
    <row r="20" spans="1:7" ht="24" customHeight="1" x14ac:dyDescent="0.25">
      <c r="A20" s="65"/>
      <c r="B20" s="74" t="s">
        <v>14</v>
      </c>
      <c r="C20" s="74" t="s">
        <v>15</v>
      </c>
      <c r="D20" s="74" t="s">
        <v>16</v>
      </c>
      <c r="E20" s="74" t="s">
        <v>17</v>
      </c>
      <c r="F20" s="74" t="s">
        <v>18</v>
      </c>
      <c r="G20" s="74" t="s">
        <v>19</v>
      </c>
    </row>
    <row r="21" spans="1:7" ht="12.75" customHeight="1" x14ac:dyDescent="0.25">
      <c r="A21" s="65"/>
      <c r="B21" s="21" t="s">
        <v>72</v>
      </c>
      <c r="C21" s="7" t="s">
        <v>20</v>
      </c>
      <c r="D21" s="17">
        <v>3</v>
      </c>
      <c r="E21" s="7" t="s">
        <v>107</v>
      </c>
      <c r="F21" s="18">
        <v>30000</v>
      </c>
      <c r="G21" s="18">
        <f>D21*F21</f>
        <v>90000</v>
      </c>
    </row>
    <row r="22" spans="1:7" ht="12.75" customHeight="1" x14ac:dyDescent="0.25">
      <c r="A22" s="65"/>
      <c r="B22" s="21" t="s">
        <v>73</v>
      </c>
      <c r="C22" s="7" t="s">
        <v>20</v>
      </c>
      <c r="D22" s="17">
        <v>3</v>
      </c>
      <c r="E22" s="7" t="s">
        <v>69</v>
      </c>
      <c r="F22" s="18">
        <v>30000</v>
      </c>
      <c r="G22" s="18">
        <f t="shared" ref="G22:G25" si="0">D22*F22</f>
        <v>90000</v>
      </c>
    </row>
    <row r="23" spans="1:7" ht="12.75" customHeight="1" x14ac:dyDescent="0.25">
      <c r="A23" s="65"/>
      <c r="B23" s="21" t="s">
        <v>74</v>
      </c>
      <c r="C23" s="7" t="s">
        <v>20</v>
      </c>
      <c r="D23" s="17">
        <v>1</v>
      </c>
      <c r="E23" s="7" t="s">
        <v>68</v>
      </c>
      <c r="F23" s="18">
        <v>30000</v>
      </c>
      <c r="G23" s="18">
        <f t="shared" si="0"/>
        <v>30000</v>
      </c>
    </row>
    <row r="24" spans="1:7" ht="11.25" customHeight="1" x14ac:dyDescent="0.25">
      <c r="A24" s="65"/>
      <c r="B24" s="21" t="s">
        <v>75</v>
      </c>
      <c r="C24" s="7" t="s">
        <v>20</v>
      </c>
      <c r="D24" s="17">
        <v>2</v>
      </c>
      <c r="E24" s="7" t="s">
        <v>70</v>
      </c>
      <c r="F24" s="18">
        <v>30000</v>
      </c>
      <c r="G24" s="18">
        <f t="shared" si="0"/>
        <v>60000</v>
      </c>
    </row>
    <row r="25" spans="1:7" ht="12.75" customHeight="1" x14ac:dyDescent="0.25">
      <c r="A25" s="65"/>
      <c r="B25" s="21" t="s">
        <v>76</v>
      </c>
      <c r="C25" s="7" t="s">
        <v>20</v>
      </c>
      <c r="D25" s="17">
        <v>42</v>
      </c>
      <c r="E25" s="7" t="s">
        <v>66</v>
      </c>
      <c r="F25" s="18">
        <v>30000</v>
      </c>
      <c r="G25" s="18">
        <f t="shared" si="0"/>
        <v>1260000</v>
      </c>
    </row>
    <row r="26" spans="1:7" ht="12.75" customHeight="1" x14ac:dyDescent="0.25">
      <c r="A26" s="65"/>
      <c r="B26" s="19" t="s">
        <v>21</v>
      </c>
      <c r="C26" s="8"/>
      <c r="D26" s="8"/>
      <c r="E26" s="8"/>
      <c r="F26" s="8"/>
      <c r="G26" s="20">
        <f>SUM(G21:G25)</f>
        <v>1530000</v>
      </c>
    </row>
    <row r="27" spans="1:7" ht="12" customHeight="1" x14ac:dyDescent="0.25">
      <c r="A27" s="49"/>
      <c r="B27" s="75"/>
      <c r="C27" s="70"/>
      <c r="D27" s="70"/>
      <c r="E27" s="70"/>
      <c r="F27" s="76"/>
      <c r="G27" s="76"/>
    </row>
    <row r="28" spans="1:7" ht="12" customHeight="1" x14ac:dyDescent="0.25">
      <c r="A28" s="77"/>
      <c r="B28" s="78" t="s">
        <v>22</v>
      </c>
      <c r="C28" s="79"/>
      <c r="D28" s="80"/>
      <c r="E28" s="80"/>
      <c r="F28" s="81"/>
      <c r="G28" s="81"/>
    </row>
    <row r="29" spans="1:7" ht="24" customHeight="1" x14ac:dyDescent="0.25">
      <c r="A29" s="77"/>
      <c r="B29" s="82" t="s">
        <v>14</v>
      </c>
      <c r="C29" s="83" t="s">
        <v>15</v>
      </c>
      <c r="D29" s="83" t="s">
        <v>16</v>
      </c>
      <c r="E29" s="84" t="s">
        <v>17</v>
      </c>
      <c r="F29" s="83" t="s">
        <v>18</v>
      </c>
      <c r="G29" s="85" t="s">
        <v>19</v>
      </c>
    </row>
    <row r="30" spans="1:7" ht="12" customHeight="1" x14ac:dyDescent="0.25">
      <c r="A30" s="54"/>
      <c r="B30" s="86" t="s">
        <v>71</v>
      </c>
      <c r="C30" s="87" t="s">
        <v>71</v>
      </c>
      <c r="D30" s="87" t="s">
        <v>71</v>
      </c>
      <c r="E30" s="87" t="s">
        <v>71</v>
      </c>
      <c r="F30" s="88" t="s">
        <v>71</v>
      </c>
      <c r="G30" s="89">
        <v>0</v>
      </c>
    </row>
    <row r="31" spans="1:7" ht="12" customHeight="1" x14ac:dyDescent="0.25">
      <c r="A31" s="54"/>
      <c r="B31" s="9" t="s">
        <v>23</v>
      </c>
      <c r="C31" s="10"/>
      <c r="D31" s="10"/>
      <c r="E31" s="10"/>
      <c r="F31" s="11"/>
      <c r="G31" s="23">
        <f>SUM(G30)</f>
        <v>0</v>
      </c>
    </row>
    <row r="32" spans="1:7" ht="12" customHeight="1" x14ac:dyDescent="0.25">
      <c r="A32" s="49"/>
      <c r="B32" s="90"/>
      <c r="C32" s="91"/>
      <c r="D32" s="91"/>
      <c r="E32" s="91"/>
      <c r="F32" s="92"/>
      <c r="G32" s="92"/>
    </row>
    <row r="33" spans="1:7" ht="12" customHeight="1" x14ac:dyDescent="0.25">
      <c r="A33" s="77"/>
      <c r="B33" s="93" t="s">
        <v>24</v>
      </c>
      <c r="C33" s="79"/>
      <c r="D33" s="80"/>
      <c r="E33" s="80"/>
      <c r="F33" s="81"/>
      <c r="G33" s="81"/>
    </row>
    <row r="34" spans="1:7" ht="24" customHeight="1" x14ac:dyDescent="0.25">
      <c r="A34" s="77"/>
      <c r="B34" s="82" t="s">
        <v>14</v>
      </c>
      <c r="C34" s="84" t="s">
        <v>15</v>
      </c>
      <c r="D34" s="84" t="s">
        <v>16</v>
      </c>
      <c r="E34" s="84" t="s">
        <v>17</v>
      </c>
      <c r="F34" s="83" t="s">
        <v>18</v>
      </c>
      <c r="G34" s="85" t="s">
        <v>19</v>
      </c>
    </row>
    <row r="35" spans="1:7" ht="12.75" customHeight="1" x14ac:dyDescent="0.25">
      <c r="A35" s="65"/>
      <c r="B35" s="27" t="s">
        <v>27</v>
      </c>
      <c r="C35" s="28" t="s">
        <v>25</v>
      </c>
      <c r="D35" s="29">
        <v>0.45</v>
      </c>
      <c r="E35" s="28" t="s">
        <v>104</v>
      </c>
      <c r="F35" s="30">
        <v>581452.80000000005</v>
      </c>
      <c r="G35" s="30">
        <f>D35*F35</f>
        <v>261653.76000000004</v>
      </c>
    </row>
    <row r="36" spans="1:7" ht="12.75" customHeight="1" x14ac:dyDescent="0.25">
      <c r="A36" s="65"/>
      <c r="B36" s="21" t="s">
        <v>77</v>
      </c>
      <c r="C36" s="7" t="s">
        <v>25</v>
      </c>
      <c r="D36" s="17">
        <v>0.76</v>
      </c>
      <c r="E36" s="7" t="s">
        <v>104</v>
      </c>
      <c r="F36" s="18">
        <v>290726.40000000002</v>
      </c>
      <c r="G36" s="30">
        <f t="shared" ref="G36:G42" si="1">D36*F36</f>
        <v>220952.06400000001</v>
      </c>
    </row>
    <row r="37" spans="1:7" ht="12.75" customHeight="1" x14ac:dyDescent="0.25">
      <c r="A37" s="65"/>
      <c r="B37" s="21" t="s">
        <v>78</v>
      </c>
      <c r="C37" s="7" t="s">
        <v>25</v>
      </c>
      <c r="D37" s="17">
        <v>0.24</v>
      </c>
      <c r="E37" s="7" t="s">
        <v>79</v>
      </c>
      <c r="F37" s="18">
        <v>218044.80000000005</v>
      </c>
      <c r="G37" s="30">
        <f t="shared" si="1"/>
        <v>52330.752000000008</v>
      </c>
    </row>
    <row r="38" spans="1:7" ht="12.75" customHeight="1" x14ac:dyDescent="0.25">
      <c r="A38" s="65"/>
      <c r="B38" s="21" t="s">
        <v>80</v>
      </c>
      <c r="C38" s="7" t="s">
        <v>25</v>
      </c>
      <c r="D38" s="17">
        <v>0.32</v>
      </c>
      <c r="E38" s="7" t="s">
        <v>26</v>
      </c>
      <c r="F38" s="18">
        <v>290726.40000000002</v>
      </c>
      <c r="G38" s="30">
        <f t="shared" si="1"/>
        <v>93032.448000000004</v>
      </c>
    </row>
    <row r="39" spans="1:7" ht="12.75" customHeight="1" x14ac:dyDescent="0.25">
      <c r="A39" s="65"/>
      <c r="B39" s="21" t="s">
        <v>81</v>
      </c>
      <c r="C39" s="7" t="s">
        <v>25</v>
      </c>
      <c r="D39" s="17">
        <v>0.23</v>
      </c>
      <c r="E39" s="7" t="s">
        <v>87</v>
      </c>
      <c r="F39" s="18">
        <v>290726.40000000002</v>
      </c>
      <c r="G39" s="30">
        <f t="shared" si="1"/>
        <v>66867.072000000015</v>
      </c>
    </row>
    <row r="40" spans="1:7" ht="12.75" customHeight="1" x14ac:dyDescent="0.25">
      <c r="A40" s="65"/>
      <c r="B40" s="21" t="s">
        <v>82</v>
      </c>
      <c r="C40" s="7" t="s">
        <v>25</v>
      </c>
      <c r="D40" s="17">
        <v>0.18</v>
      </c>
      <c r="E40" s="7" t="s">
        <v>105</v>
      </c>
      <c r="F40" s="18">
        <v>290726.40000000002</v>
      </c>
      <c r="G40" s="30">
        <f t="shared" si="1"/>
        <v>52330.752</v>
      </c>
    </row>
    <row r="41" spans="1:7" ht="12.75" x14ac:dyDescent="0.25">
      <c r="A41" s="65"/>
      <c r="B41" s="21" t="s">
        <v>28</v>
      </c>
      <c r="C41" s="7" t="s">
        <v>25</v>
      </c>
      <c r="D41" s="17">
        <v>0.36</v>
      </c>
      <c r="E41" s="7" t="s">
        <v>70</v>
      </c>
      <c r="F41" s="18">
        <v>163533.6</v>
      </c>
      <c r="G41" s="30">
        <f t="shared" si="1"/>
        <v>58872.095999999998</v>
      </c>
    </row>
    <row r="42" spans="1:7" ht="12.75" x14ac:dyDescent="0.25">
      <c r="A42" s="65"/>
      <c r="B42" s="21" t="s">
        <v>83</v>
      </c>
      <c r="C42" s="7" t="s">
        <v>25</v>
      </c>
      <c r="D42" s="17">
        <v>0.45</v>
      </c>
      <c r="E42" s="7" t="s">
        <v>66</v>
      </c>
      <c r="F42" s="18">
        <v>181704</v>
      </c>
      <c r="G42" s="30">
        <f t="shared" si="1"/>
        <v>81766.8</v>
      </c>
    </row>
    <row r="43" spans="1:7" ht="12.75" customHeight="1" x14ac:dyDescent="0.25">
      <c r="A43" s="54"/>
      <c r="B43" s="9" t="s">
        <v>29</v>
      </c>
      <c r="C43" s="10"/>
      <c r="D43" s="10"/>
      <c r="E43" s="10"/>
      <c r="F43" s="11"/>
      <c r="G43" s="23">
        <f>SUM(G35:G42)</f>
        <v>887805.74400000006</v>
      </c>
    </row>
    <row r="44" spans="1:7" ht="12" customHeight="1" x14ac:dyDescent="0.25">
      <c r="A44" s="49"/>
      <c r="B44" s="94"/>
      <c r="C44" s="91"/>
      <c r="D44" s="91"/>
      <c r="E44" s="91"/>
      <c r="F44" s="92"/>
      <c r="G44" s="92"/>
    </row>
    <row r="45" spans="1:7" ht="12" customHeight="1" x14ac:dyDescent="0.25">
      <c r="A45" s="54"/>
      <c r="B45" s="95" t="s">
        <v>30</v>
      </c>
      <c r="C45" s="96"/>
      <c r="D45" s="97"/>
      <c r="E45" s="97"/>
      <c r="F45" s="98"/>
      <c r="G45" s="98"/>
    </row>
    <row r="46" spans="1:7" ht="24" customHeight="1" x14ac:dyDescent="0.25">
      <c r="A46" s="54"/>
      <c r="B46" s="99" t="s">
        <v>31</v>
      </c>
      <c r="C46" s="99" t="s">
        <v>32</v>
      </c>
      <c r="D46" s="99" t="s">
        <v>33</v>
      </c>
      <c r="E46" s="99" t="s">
        <v>17</v>
      </c>
      <c r="F46" s="99" t="s">
        <v>18</v>
      </c>
      <c r="G46" s="99" t="s">
        <v>19</v>
      </c>
    </row>
    <row r="47" spans="1:7" ht="12.75" customHeight="1" x14ac:dyDescent="0.25">
      <c r="A47" s="65"/>
      <c r="B47" s="12" t="s">
        <v>84</v>
      </c>
      <c r="C47" s="24" t="s">
        <v>35</v>
      </c>
      <c r="D47" s="15">
        <v>75</v>
      </c>
      <c r="E47" s="15" t="s">
        <v>68</v>
      </c>
      <c r="F47" s="25">
        <v>7804</v>
      </c>
      <c r="G47" s="25">
        <f>D47*F47</f>
        <v>585300</v>
      </c>
    </row>
    <row r="48" spans="1:7" ht="12.75" customHeight="1" x14ac:dyDescent="0.25">
      <c r="A48" s="65"/>
      <c r="B48" s="14" t="s">
        <v>34</v>
      </c>
      <c r="C48" s="13"/>
      <c r="D48" s="26"/>
      <c r="E48" s="13"/>
      <c r="F48" s="25"/>
      <c r="G48" s="25" t="s">
        <v>71</v>
      </c>
    </row>
    <row r="49" spans="1:247" s="102" customFormat="1" ht="12.75" customHeight="1" x14ac:dyDescent="0.25">
      <c r="A49" s="100"/>
      <c r="B49" s="36" t="s">
        <v>108</v>
      </c>
      <c r="C49" s="37" t="s">
        <v>35</v>
      </c>
      <c r="D49" s="40">
        <v>300</v>
      </c>
      <c r="E49" s="40" t="s">
        <v>68</v>
      </c>
      <c r="F49" s="41">
        <v>1457</v>
      </c>
      <c r="G49" s="41">
        <f t="shared" ref="G49:G54" si="2">D49*F49</f>
        <v>437100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101"/>
      <c r="HK49" s="101"/>
      <c r="HL49" s="101"/>
      <c r="HM49" s="101"/>
      <c r="HN49" s="101"/>
      <c r="HO49" s="101"/>
      <c r="HP49" s="101"/>
      <c r="HQ49" s="101"/>
      <c r="HR49" s="101"/>
      <c r="HS49" s="101"/>
      <c r="HT49" s="101"/>
      <c r="HU49" s="101"/>
      <c r="HV49" s="101"/>
      <c r="HW49" s="101"/>
      <c r="HX49" s="101"/>
      <c r="HY49" s="101"/>
      <c r="HZ49" s="101"/>
      <c r="IA49" s="101"/>
      <c r="IB49" s="101"/>
      <c r="IC49" s="101"/>
      <c r="ID49" s="101"/>
      <c r="IE49" s="101"/>
      <c r="IF49" s="101"/>
      <c r="IG49" s="101"/>
      <c r="IH49" s="101"/>
      <c r="II49" s="101"/>
      <c r="IJ49" s="101"/>
      <c r="IK49" s="101"/>
      <c r="IL49" s="101"/>
      <c r="IM49" s="101"/>
    </row>
    <row r="50" spans="1:247" s="102" customFormat="1" ht="12.75" customHeight="1" x14ac:dyDescent="0.25">
      <c r="A50" s="100"/>
      <c r="B50" s="32" t="s">
        <v>85</v>
      </c>
      <c r="C50" s="33"/>
      <c r="D50" s="34"/>
      <c r="E50" s="33"/>
      <c r="F50" s="35"/>
      <c r="G50" s="35" t="s">
        <v>71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GI50" s="101"/>
      <c r="GJ50" s="101"/>
      <c r="GK50" s="101"/>
      <c r="GL50" s="101"/>
      <c r="GM50" s="101"/>
      <c r="GN50" s="101"/>
      <c r="GO50" s="101"/>
      <c r="GP50" s="101"/>
      <c r="GQ50" s="101"/>
      <c r="GR50" s="101"/>
      <c r="GS50" s="101"/>
      <c r="GT50" s="101"/>
      <c r="GU50" s="101"/>
      <c r="GV50" s="101"/>
      <c r="GW50" s="101"/>
      <c r="GX50" s="101"/>
      <c r="GY50" s="101"/>
      <c r="GZ50" s="101"/>
      <c r="HA50" s="101"/>
      <c r="HB50" s="101"/>
      <c r="HC50" s="101"/>
      <c r="HD50" s="101"/>
      <c r="HE50" s="101"/>
      <c r="HF50" s="101"/>
      <c r="HG50" s="101"/>
      <c r="HH50" s="101"/>
      <c r="HI50" s="101"/>
      <c r="HJ50" s="101"/>
      <c r="HK50" s="101"/>
      <c r="HL50" s="101"/>
      <c r="HM50" s="101"/>
      <c r="HN50" s="101"/>
      <c r="HO50" s="101"/>
      <c r="HP50" s="101"/>
      <c r="HQ50" s="101"/>
      <c r="HR50" s="101"/>
      <c r="HS50" s="101"/>
      <c r="HT50" s="101"/>
      <c r="HU50" s="101"/>
      <c r="HV50" s="101"/>
      <c r="HW50" s="101"/>
      <c r="HX50" s="101"/>
      <c r="HY50" s="101"/>
      <c r="HZ50" s="101"/>
      <c r="IA50" s="101"/>
      <c r="IB50" s="101"/>
      <c r="IC50" s="101"/>
      <c r="ID50" s="101"/>
      <c r="IE50" s="101"/>
      <c r="IF50" s="101"/>
      <c r="IG50" s="101"/>
      <c r="IH50" s="101"/>
      <c r="II50" s="101"/>
      <c r="IJ50" s="101"/>
      <c r="IK50" s="101"/>
      <c r="IL50" s="101"/>
      <c r="IM50" s="101"/>
    </row>
    <row r="51" spans="1:247" s="102" customFormat="1" ht="12.75" customHeight="1" x14ac:dyDescent="0.25">
      <c r="A51" s="100"/>
      <c r="B51" s="36" t="s">
        <v>89</v>
      </c>
      <c r="C51" s="33" t="s">
        <v>86</v>
      </c>
      <c r="D51" s="34">
        <v>2</v>
      </c>
      <c r="E51" s="33" t="s">
        <v>87</v>
      </c>
      <c r="F51" s="35">
        <v>38181</v>
      </c>
      <c r="G51" s="35">
        <f t="shared" si="2"/>
        <v>76362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</row>
    <row r="52" spans="1:247" s="102" customFormat="1" ht="12.75" customHeight="1" x14ac:dyDescent="0.25">
      <c r="A52" s="100"/>
      <c r="B52" s="32" t="s">
        <v>88</v>
      </c>
      <c r="C52" s="37"/>
      <c r="D52" s="37"/>
      <c r="E52" s="37"/>
      <c r="F52" s="35" t="s">
        <v>71</v>
      </c>
      <c r="G52" s="35" t="s">
        <v>71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/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/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101"/>
      <c r="ID52" s="101"/>
      <c r="IE52" s="101"/>
      <c r="IF52" s="101"/>
      <c r="IG52" s="101"/>
      <c r="IH52" s="101"/>
      <c r="II52" s="101"/>
      <c r="IJ52" s="101"/>
      <c r="IK52" s="101"/>
      <c r="IL52" s="101"/>
      <c r="IM52" s="101"/>
    </row>
    <row r="53" spans="1:247" s="102" customFormat="1" ht="12.75" customHeight="1" x14ac:dyDescent="0.25">
      <c r="A53" s="100"/>
      <c r="B53" s="36" t="s">
        <v>90</v>
      </c>
      <c r="C53" s="33" t="s">
        <v>35</v>
      </c>
      <c r="D53" s="34">
        <v>1</v>
      </c>
      <c r="E53" s="33" t="s">
        <v>106</v>
      </c>
      <c r="F53" s="35">
        <v>23181.152399999999</v>
      </c>
      <c r="G53" s="35">
        <f t="shared" si="2"/>
        <v>23181.152399999999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/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  <c r="IJ53" s="101"/>
      <c r="IK53" s="101"/>
      <c r="IL53" s="101"/>
      <c r="IM53" s="101"/>
    </row>
    <row r="54" spans="1:247" s="102" customFormat="1" ht="12.75" customHeight="1" x14ac:dyDescent="0.25">
      <c r="A54" s="100"/>
      <c r="B54" s="36" t="s">
        <v>91</v>
      </c>
      <c r="C54" s="33" t="s">
        <v>35</v>
      </c>
      <c r="D54" s="34">
        <v>2</v>
      </c>
      <c r="E54" s="33" t="s">
        <v>106</v>
      </c>
      <c r="F54" s="35">
        <v>5927</v>
      </c>
      <c r="G54" s="35">
        <f t="shared" si="2"/>
        <v>11854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GI54" s="101"/>
      <c r="GJ54" s="101"/>
      <c r="GK54" s="101"/>
      <c r="GL54" s="101"/>
      <c r="GM54" s="101"/>
      <c r="GN54" s="101"/>
      <c r="GO54" s="101"/>
      <c r="GP54" s="101"/>
      <c r="GQ54" s="101"/>
      <c r="GR54" s="101"/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1"/>
      <c r="HG54" s="101"/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1"/>
      <c r="HV54" s="101"/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1"/>
      <c r="IK54" s="101"/>
      <c r="IL54" s="101"/>
      <c r="IM54" s="101"/>
    </row>
    <row r="55" spans="1:247" ht="13.5" customHeight="1" x14ac:dyDescent="0.25">
      <c r="A55" s="54"/>
      <c r="B55" s="9" t="s">
        <v>36</v>
      </c>
      <c r="C55" s="10"/>
      <c r="D55" s="10"/>
      <c r="E55" s="10"/>
      <c r="F55" s="11"/>
      <c r="G55" s="23">
        <f>SUM(G47:G54)</f>
        <v>1133797.1524</v>
      </c>
    </row>
    <row r="56" spans="1:247" ht="12" customHeight="1" x14ac:dyDescent="0.25">
      <c r="A56" s="49"/>
      <c r="B56" s="94"/>
      <c r="C56" s="91"/>
      <c r="D56" s="91"/>
      <c r="E56" s="103"/>
      <c r="F56" s="92"/>
      <c r="G56" s="92"/>
    </row>
    <row r="57" spans="1:247" ht="12" customHeight="1" x14ac:dyDescent="0.25">
      <c r="A57" s="54"/>
      <c r="B57" s="95" t="s">
        <v>37</v>
      </c>
      <c r="C57" s="96"/>
      <c r="D57" s="97"/>
      <c r="E57" s="97"/>
      <c r="F57" s="98"/>
      <c r="G57" s="98"/>
    </row>
    <row r="58" spans="1:247" ht="24" customHeight="1" x14ac:dyDescent="0.25">
      <c r="A58" s="54"/>
      <c r="B58" s="104" t="s">
        <v>38</v>
      </c>
      <c r="C58" s="99" t="s">
        <v>32</v>
      </c>
      <c r="D58" s="99" t="s">
        <v>33</v>
      </c>
      <c r="E58" s="104" t="s">
        <v>17</v>
      </c>
      <c r="F58" s="99" t="s">
        <v>18</v>
      </c>
      <c r="G58" s="104" t="s">
        <v>19</v>
      </c>
    </row>
    <row r="59" spans="1:247" ht="12.75" customHeight="1" x14ac:dyDescent="0.25">
      <c r="A59" s="77"/>
      <c r="B59" s="42" t="s">
        <v>92</v>
      </c>
      <c r="C59" s="13" t="s">
        <v>93</v>
      </c>
      <c r="D59" s="25">
        <v>1</v>
      </c>
      <c r="E59" s="7" t="s">
        <v>66</v>
      </c>
      <c r="F59" s="25">
        <v>3980.8719999999998</v>
      </c>
      <c r="G59" s="25">
        <f>D59*F59</f>
        <v>3980.8719999999998</v>
      </c>
    </row>
    <row r="60" spans="1:247" ht="12.75" customHeight="1" x14ac:dyDescent="0.25">
      <c r="A60" s="77"/>
      <c r="B60" s="42" t="s">
        <v>94</v>
      </c>
      <c r="C60" s="13" t="s">
        <v>93</v>
      </c>
      <c r="D60" s="25">
        <v>420</v>
      </c>
      <c r="E60" s="7" t="s">
        <v>66</v>
      </c>
      <c r="F60" s="25">
        <v>185</v>
      </c>
      <c r="G60" s="25">
        <f t="shared" ref="G60:G61" si="3">D60*F60</f>
        <v>77700</v>
      </c>
    </row>
    <row r="61" spans="1:247" ht="12.75" customHeight="1" x14ac:dyDescent="0.25">
      <c r="A61" s="65"/>
      <c r="B61" s="42" t="s">
        <v>95</v>
      </c>
      <c r="C61" s="13" t="s">
        <v>96</v>
      </c>
      <c r="D61" s="25">
        <v>1</v>
      </c>
      <c r="E61" s="7" t="s">
        <v>97</v>
      </c>
      <c r="F61" s="25">
        <v>38000</v>
      </c>
      <c r="G61" s="25">
        <f t="shared" si="3"/>
        <v>38000</v>
      </c>
    </row>
    <row r="62" spans="1:247" ht="12.75" customHeight="1" x14ac:dyDescent="0.25">
      <c r="A62" s="77"/>
      <c r="B62" s="38" t="s">
        <v>109</v>
      </c>
      <c r="C62" s="33" t="s">
        <v>15</v>
      </c>
      <c r="D62" s="35">
        <v>2</v>
      </c>
      <c r="E62" s="39" t="s">
        <v>66</v>
      </c>
      <c r="F62" s="35">
        <v>167850.2</v>
      </c>
      <c r="G62" s="35">
        <f>D62*F62</f>
        <v>335700.4</v>
      </c>
    </row>
    <row r="63" spans="1:247" ht="13.5" customHeight="1" x14ac:dyDescent="0.25">
      <c r="A63" s="54"/>
      <c r="B63" s="105" t="s">
        <v>39</v>
      </c>
      <c r="C63" s="106"/>
      <c r="D63" s="106"/>
      <c r="E63" s="106"/>
      <c r="F63" s="107"/>
      <c r="G63" s="108">
        <f>G59+G60+G61+G62</f>
        <v>455381.272</v>
      </c>
    </row>
    <row r="64" spans="1:247" ht="12" customHeight="1" x14ac:dyDescent="0.25">
      <c r="A64" s="49"/>
      <c r="B64" s="90"/>
      <c r="C64" s="90"/>
      <c r="D64" s="90"/>
      <c r="E64" s="90"/>
      <c r="F64" s="109"/>
      <c r="G64" s="109"/>
    </row>
    <row r="65" spans="1:7" ht="12" customHeight="1" x14ac:dyDescent="0.25">
      <c r="A65" s="77"/>
      <c r="B65" s="110" t="s">
        <v>40</v>
      </c>
      <c r="C65" s="111"/>
      <c r="D65" s="111"/>
      <c r="E65" s="111"/>
      <c r="F65" s="111"/>
      <c r="G65" s="112">
        <f>G26+G31+G43+G55+G63</f>
        <v>4006984.1683999998</v>
      </c>
    </row>
    <row r="66" spans="1:7" ht="12" customHeight="1" x14ac:dyDescent="0.25">
      <c r="A66" s="77"/>
      <c r="B66" s="113" t="s">
        <v>41</v>
      </c>
      <c r="C66" s="114"/>
      <c r="D66" s="114"/>
      <c r="E66" s="114"/>
      <c r="F66" s="114"/>
      <c r="G66" s="115">
        <f>G65*0.05</f>
        <v>200349.20842000001</v>
      </c>
    </row>
    <row r="67" spans="1:7" ht="12" customHeight="1" x14ac:dyDescent="0.25">
      <c r="A67" s="77"/>
      <c r="B67" s="116" t="s">
        <v>42</v>
      </c>
      <c r="C67" s="117"/>
      <c r="D67" s="117"/>
      <c r="E67" s="117"/>
      <c r="F67" s="117"/>
      <c r="G67" s="118">
        <f>G66+G65</f>
        <v>4207333.3768199999</v>
      </c>
    </row>
    <row r="68" spans="1:7" ht="12" customHeight="1" x14ac:dyDescent="0.25">
      <c r="A68" s="77"/>
      <c r="B68" s="113" t="s">
        <v>43</v>
      </c>
      <c r="C68" s="114"/>
      <c r="D68" s="114"/>
      <c r="E68" s="114"/>
      <c r="F68" s="114"/>
      <c r="G68" s="115">
        <f>G12</f>
        <v>6433848</v>
      </c>
    </row>
    <row r="69" spans="1:7" ht="12" customHeight="1" x14ac:dyDescent="0.25">
      <c r="A69" s="77"/>
      <c r="B69" s="119" t="s">
        <v>44</v>
      </c>
      <c r="C69" s="120"/>
      <c r="D69" s="120"/>
      <c r="E69" s="120"/>
      <c r="F69" s="120"/>
      <c r="G69" s="121">
        <f>G68-G67</f>
        <v>2226514.6231800001</v>
      </c>
    </row>
    <row r="70" spans="1:7" ht="12" customHeight="1" x14ac:dyDescent="0.25">
      <c r="A70" s="77"/>
      <c r="B70" s="122" t="s">
        <v>113</v>
      </c>
      <c r="C70" s="123"/>
      <c r="D70" s="123"/>
      <c r="E70" s="123"/>
      <c r="F70" s="123"/>
      <c r="G70" s="124"/>
    </row>
    <row r="71" spans="1:7" ht="12.75" customHeight="1" thickBot="1" x14ac:dyDescent="0.3">
      <c r="A71" s="77"/>
      <c r="B71" s="125"/>
      <c r="C71" s="123"/>
      <c r="D71" s="123"/>
      <c r="E71" s="123"/>
      <c r="F71" s="123"/>
      <c r="G71" s="124"/>
    </row>
    <row r="72" spans="1:7" ht="12" customHeight="1" x14ac:dyDescent="0.25">
      <c r="A72" s="77"/>
      <c r="B72" s="126" t="s">
        <v>114</v>
      </c>
      <c r="C72" s="127"/>
      <c r="D72" s="127"/>
      <c r="E72" s="127"/>
      <c r="F72" s="128"/>
      <c r="G72" s="124"/>
    </row>
    <row r="73" spans="1:7" ht="12" customHeight="1" x14ac:dyDescent="0.25">
      <c r="A73" s="77"/>
      <c r="B73" s="129" t="s">
        <v>45</v>
      </c>
      <c r="C73" s="130"/>
      <c r="D73" s="130"/>
      <c r="E73" s="130"/>
      <c r="F73" s="131"/>
      <c r="G73" s="124"/>
    </row>
    <row r="74" spans="1:7" ht="12" customHeight="1" x14ac:dyDescent="0.25">
      <c r="A74" s="77"/>
      <c r="B74" s="129" t="s">
        <v>46</v>
      </c>
      <c r="C74" s="130"/>
      <c r="D74" s="130"/>
      <c r="E74" s="130"/>
      <c r="F74" s="131"/>
      <c r="G74" s="124"/>
    </row>
    <row r="75" spans="1:7" ht="12" customHeight="1" x14ac:dyDescent="0.25">
      <c r="A75" s="77"/>
      <c r="B75" s="129" t="s">
        <v>47</v>
      </c>
      <c r="C75" s="130"/>
      <c r="D75" s="130"/>
      <c r="E75" s="130"/>
      <c r="F75" s="131"/>
      <c r="G75" s="124"/>
    </row>
    <row r="76" spans="1:7" ht="12" customHeight="1" x14ac:dyDescent="0.25">
      <c r="A76" s="77"/>
      <c r="B76" s="129" t="s">
        <v>48</v>
      </c>
      <c r="C76" s="130"/>
      <c r="D76" s="130"/>
      <c r="E76" s="130"/>
      <c r="F76" s="131"/>
      <c r="G76" s="124"/>
    </row>
    <row r="77" spans="1:7" ht="12" customHeight="1" x14ac:dyDescent="0.25">
      <c r="A77" s="77"/>
      <c r="B77" s="129" t="s">
        <v>49</v>
      </c>
      <c r="C77" s="130"/>
      <c r="D77" s="130"/>
      <c r="E77" s="130"/>
      <c r="F77" s="131"/>
      <c r="G77" s="124"/>
    </row>
    <row r="78" spans="1:7" ht="12.75" customHeight="1" thickBot="1" x14ac:dyDescent="0.3">
      <c r="A78" s="77"/>
      <c r="B78" s="132" t="s">
        <v>50</v>
      </c>
      <c r="C78" s="133"/>
      <c r="D78" s="133"/>
      <c r="E78" s="133"/>
      <c r="F78" s="134"/>
      <c r="G78" s="124"/>
    </row>
    <row r="79" spans="1:7" ht="12.75" customHeight="1" x14ac:dyDescent="0.25">
      <c r="A79" s="77"/>
      <c r="B79" s="125"/>
      <c r="C79" s="130"/>
      <c r="D79" s="130"/>
      <c r="E79" s="130"/>
      <c r="F79" s="130"/>
      <c r="G79" s="124"/>
    </row>
    <row r="80" spans="1:7" ht="15" customHeight="1" thickBot="1" x14ac:dyDescent="0.3">
      <c r="A80" s="77"/>
      <c r="B80" s="135" t="s">
        <v>51</v>
      </c>
      <c r="C80" s="136"/>
      <c r="D80" s="137"/>
      <c r="E80" s="138"/>
      <c r="F80" s="138"/>
      <c r="G80" s="124"/>
    </row>
    <row r="81" spans="1:7" ht="12" customHeight="1" x14ac:dyDescent="0.25">
      <c r="A81" s="77"/>
      <c r="B81" s="139" t="s">
        <v>38</v>
      </c>
      <c r="C81" s="140" t="s">
        <v>52</v>
      </c>
      <c r="D81" s="141" t="s">
        <v>53</v>
      </c>
      <c r="E81" s="138"/>
      <c r="F81" s="138"/>
      <c r="G81" s="124"/>
    </row>
    <row r="82" spans="1:7" ht="12" customHeight="1" x14ac:dyDescent="0.25">
      <c r="A82" s="77"/>
      <c r="B82" s="142" t="s">
        <v>54</v>
      </c>
      <c r="C82" s="143">
        <f>G26</f>
        <v>1530000</v>
      </c>
      <c r="D82" s="144">
        <f>(C82/C88)</f>
        <v>0.36365076474077968</v>
      </c>
      <c r="E82" s="138"/>
      <c r="F82" s="138"/>
      <c r="G82" s="124"/>
    </row>
    <row r="83" spans="1:7" ht="12" customHeight="1" x14ac:dyDescent="0.25">
      <c r="A83" s="77"/>
      <c r="B83" s="142" t="s">
        <v>55</v>
      </c>
      <c r="C83" s="145">
        <v>0</v>
      </c>
      <c r="D83" s="144">
        <v>0</v>
      </c>
      <c r="E83" s="138"/>
      <c r="F83" s="138"/>
      <c r="G83" s="124"/>
    </row>
    <row r="84" spans="1:7" ht="12" customHeight="1" x14ac:dyDescent="0.25">
      <c r="A84" s="77"/>
      <c r="B84" s="142" t="s">
        <v>56</v>
      </c>
      <c r="C84" s="143">
        <f>G43</f>
        <v>887805.74400000006</v>
      </c>
      <c r="D84" s="144">
        <f>(C84/C88)</f>
        <v>0.21101388088029863</v>
      </c>
      <c r="E84" s="138"/>
      <c r="F84" s="138"/>
      <c r="G84" s="124"/>
    </row>
    <row r="85" spans="1:7" ht="12" customHeight="1" x14ac:dyDescent="0.25">
      <c r="A85" s="77"/>
      <c r="B85" s="142" t="s">
        <v>31</v>
      </c>
      <c r="C85" s="143">
        <f>G55</f>
        <v>1133797.1524</v>
      </c>
      <c r="D85" s="144">
        <f>(C85/C88)</f>
        <v>0.26948117747135841</v>
      </c>
      <c r="E85" s="138"/>
      <c r="F85" s="138"/>
      <c r="G85" s="124"/>
    </row>
    <row r="86" spans="1:7" ht="12" customHeight="1" x14ac:dyDescent="0.25">
      <c r="A86" s="77"/>
      <c r="B86" s="142" t="s">
        <v>57</v>
      </c>
      <c r="C86" s="146">
        <f>G63</f>
        <v>455381.272</v>
      </c>
      <c r="D86" s="144">
        <f>(C86/C88)</f>
        <v>0.1082351292885157</v>
      </c>
      <c r="E86" s="147"/>
      <c r="F86" s="147"/>
      <c r="G86" s="124"/>
    </row>
    <row r="87" spans="1:7" ht="12" customHeight="1" x14ac:dyDescent="0.25">
      <c r="A87" s="77"/>
      <c r="B87" s="142" t="s">
        <v>58</v>
      </c>
      <c r="C87" s="146">
        <f>G66</f>
        <v>200349.20842000001</v>
      </c>
      <c r="D87" s="144">
        <f>(C87/C88)</f>
        <v>4.7619047619047623E-2</v>
      </c>
      <c r="E87" s="147"/>
      <c r="F87" s="147"/>
      <c r="G87" s="124"/>
    </row>
    <row r="88" spans="1:7" ht="12.75" customHeight="1" thickBot="1" x14ac:dyDescent="0.3">
      <c r="A88" s="77"/>
      <c r="B88" s="148" t="s">
        <v>59</v>
      </c>
      <c r="C88" s="149">
        <f>SUM(C82:C87)</f>
        <v>4207333.3768199999</v>
      </c>
      <c r="D88" s="150">
        <f>SUM(D82:D87)</f>
        <v>1.0000000000000002</v>
      </c>
      <c r="E88" s="147"/>
      <c r="F88" s="147"/>
      <c r="G88" s="124"/>
    </row>
    <row r="89" spans="1:7" ht="12" customHeight="1" x14ac:dyDescent="0.25">
      <c r="A89" s="77"/>
      <c r="B89" s="125"/>
      <c r="C89" s="123"/>
      <c r="D89" s="123"/>
      <c r="E89" s="123"/>
      <c r="F89" s="123"/>
      <c r="G89" s="124"/>
    </row>
    <row r="90" spans="1:7" ht="12.75" customHeight="1" thickBot="1" x14ac:dyDescent="0.3">
      <c r="A90" s="77"/>
      <c r="B90" s="48"/>
      <c r="C90" s="123"/>
      <c r="D90" s="123"/>
      <c r="E90" s="123"/>
      <c r="F90" s="123"/>
      <c r="G90" s="124"/>
    </row>
    <row r="91" spans="1:7" ht="12" customHeight="1" thickBot="1" x14ac:dyDescent="0.3">
      <c r="A91" s="77"/>
      <c r="B91" s="151" t="s">
        <v>101</v>
      </c>
      <c r="C91" s="152"/>
      <c r="D91" s="152"/>
      <c r="E91" s="153"/>
      <c r="F91" s="147"/>
      <c r="G91" s="124"/>
    </row>
    <row r="92" spans="1:7" ht="12" customHeight="1" x14ac:dyDescent="0.25">
      <c r="A92" s="77"/>
      <c r="B92" s="154" t="s">
        <v>102</v>
      </c>
      <c r="C92" s="155">
        <v>350</v>
      </c>
      <c r="D92" s="155">
        <v>440</v>
      </c>
      <c r="E92" s="156">
        <v>500</v>
      </c>
      <c r="F92" s="157"/>
      <c r="G92" s="158"/>
    </row>
    <row r="93" spans="1:7" ht="12.75" customHeight="1" thickBot="1" x14ac:dyDescent="0.3">
      <c r="A93" s="77"/>
      <c r="B93" s="148" t="s">
        <v>103</v>
      </c>
      <c r="C93" s="149">
        <f>(G67/C92)</f>
        <v>12020.952505199999</v>
      </c>
      <c r="D93" s="149">
        <f>(G67/D92)</f>
        <v>9562.1213109545461</v>
      </c>
      <c r="E93" s="159">
        <f>(G67/E92)</f>
        <v>8414.66675364</v>
      </c>
      <c r="F93" s="157"/>
      <c r="G93" s="158"/>
    </row>
    <row r="94" spans="1:7" ht="15.6" customHeight="1" x14ac:dyDescent="0.25">
      <c r="A94" s="77"/>
      <c r="B94" s="122" t="s">
        <v>60</v>
      </c>
      <c r="C94" s="130"/>
      <c r="D94" s="130"/>
      <c r="E94" s="130"/>
      <c r="F94" s="130"/>
      <c r="G94" s="130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Baeza Diaz Pablo Enrique</cp:lastModifiedBy>
  <dcterms:created xsi:type="dcterms:W3CDTF">2020-11-27T12:49:26Z</dcterms:created>
  <dcterms:modified xsi:type="dcterms:W3CDTF">2023-03-14T13:44:05Z</dcterms:modified>
</cp:coreProperties>
</file>