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haba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54" i="1"/>
  <c r="F54" i="1" s="1"/>
  <c r="E52" i="1"/>
  <c r="F52" i="1" s="1"/>
  <c r="E51" i="1"/>
  <c r="F51" i="1" s="1"/>
  <c r="E49" i="1"/>
  <c r="F49" i="1" s="1"/>
  <c r="E47" i="1"/>
  <c r="F47" i="1" s="1"/>
  <c r="E46" i="1"/>
  <c r="F46" i="1" s="1"/>
  <c r="E45" i="1"/>
  <c r="F45" i="1" s="1"/>
  <c r="E43" i="1"/>
  <c r="F43" i="1" s="1"/>
  <c r="F38" i="1"/>
  <c r="E38" i="1"/>
  <c r="E37" i="1"/>
  <c r="F37" i="1" s="1"/>
  <c r="F36" i="1"/>
  <c r="E36" i="1"/>
  <c r="F32" i="1"/>
  <c r="B80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27" i="1" s="1"/>
  <c r="F12" i="1"/>
  <c r="F65" i="1" s="1"/>
  <c r="B79" i="1" l="1"/>
  <c r="F39" i="1"/>
  <c r="B81" i="1" s="1"/>
  <c r="F55" i="1"/>
  <c r="B82" i="1" s="1"/>
  <c r="F62" i="1" l="1"/>
  <c r="F63" i="1" l="1"/>
  <c r="B84" i="1" s="1"/>
  <c r="B85" i="1" l="1"/>
  <c r="F64" i="1"/>
  <c r="D90" i="1" l="1"/>
  <c r="C90" i="1"/>
  <c r="B90" i="1"/>
  <c r="F66" i="1"/>
  <c r="C83" i="1"/>
  <c r="C79" i="1"/>
  <c r="C85" i="1" s="1"/>
  <c r="C81" i="1"/>
  <c r="C82" i="1"/>
  <c r="C84" i="1"/>
</calcChain>
</file>

<file path=xl/sharedStrings.xml><?xml version="1.0" encoding="utf-8"?>
<sst xmlns="http://schemas.openxmlformats.org/spreadsheetml/2006/main" count="149" uniqueCount="108">
  <si>
    <t>RUBRO O CULTIVO</t>
  </si>
  <si>
    <t>HABAS</t>
  </si>
  <si>
    <t>RENDIMIENTO (sacos /ha)</t>
  </si>
  <si>
    <t>VARIEDAD</t>
  </si>
  <si>
    <t>AGUA DULCE-</t>
  </si>
  <si>
    <t>LUZ DE OTOÑO</t>
  </si>
  <si>
    <t>Fecha Estimada precio venta</t>
  </si>
  <si>
    <t>OCT-NOV</t>
  </si>
  <si>
    <t>NIVEL TECNOLÓGICO</t>
  </si>
  <si>
    <t>BAJO</t>
  </si>
  <si>
    <t>PRECIO ESPERADO ($/QQ 30kg)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</si>
  <si>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</si>
  <si>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</si>
  <si>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</si>
  <si>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</si>
  <si>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</si>
  <si>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</si>
  <si>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</si>
  <si>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</si>
  <si>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 xml:space="preserve"> Vicuña-La Higuera- La Serena</t>
  </si>
  <si>
    <t>FECHA DE COSECHA</t>
  </si>
  <si>
    <t>FEB-MAR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</si>
  <si>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</si>
  <si>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</si>
  <si>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</si>
  <si>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</si>
  <si>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</si>
  <si>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</si>
  <si>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</si>
  <si>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</si>
  <si>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</si>
  <si>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</si>
  <si>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</si>
  <si>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</si>
  <si>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</si>
  <si>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MARZO</t>
  </si>
  <si>
    <t>SELECCIÓN Y DESINFECCIÓN</t>
  </si>
  <si>
    <t>JUL-AGO</t>
  </si>
  <si>
    <t>riego</t>
  </si>
  <si>
    <t>MAR-MAY</t>
  </si>
  <si>
    <t>APLICACIÓN  FERTILIZANTES</t>
  </si>
  <si>
    <t>APLICACIÓN INSECTICIDA</t>
  </si>
  <si>
    <t>ABR-MAY</t>
  </si>
  <si>
    <t>COSECHA</t>
  </si>
  <si>
    <t>MAY-JUL</t>
  </si>
  <si>
    <t>Subtotal Jornadas Hombre</t>
  </si>
  <si>
    <t>JORNADAS ANIMAL</t>
  </si>
  <si>
    <t>Subtotal Jornadas Animal</t>
  </si>
  <si>
    <t>MAQUINARIA</t>
  </si>
  <si>
    <t>aradura</t>
  </si>
  <si>
    <t>JM</t>
  </si>
  <si>
    <t>Octubre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</si>
  <si>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</si>
  <si>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</si>
  <si>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</si>
  <si>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</si>
  <si>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</si>
  <si>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</si>
  <si>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</si>
  <si>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SEMILLAS habas</t>
  </si>
  <si>
    <t>Kg</t>
  </si>
  <si>
    <t>FERTILIZANTES</t>
  </si>
  <si>
    <t>UREA</t>
  </si>
  <si>
    <t>U</t>
  </si>
  <si>
    <t>ABR-SEPT</t>
  </si>
  <si>
    <t>Fosfato monopotasico</t>
  </si>
  <si>
    <t>ABRIL</t>
  </si>
  <si>
    <t>NITRATO DE POTASIO</t>
  </si>
  <si>
    <t>FUNGICIDAS</t>
  </si>
  <si>
    <t>METALAXIL</t>
  </si>
  <si>
    <t>INSECTICIDAS</t>
  </si>
  <si>
    <t>ENGEO</t>
  </si>
  <si>
    <t>Lt</t>
  </si>
  <si>
    <t>EVISEC 50 sp</t>
  </si>
  <si>
    <t>OTROS</t>
  </si>
  <si>
    <t>MALLAS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</si>
  <si>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</si>
  <si>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</si>
  <si>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</si>
  <si>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</si>
  <si>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</si>
  <si>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</si>
  <si>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</si>
  <si>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</si>
  <si>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</si>
  <si>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</si>
  <si>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</si>
  <si>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</si>
  <si>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</si>
  <si>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</si>
  <si>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</si>
  <si>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</si>
  <si>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</si>
  <si>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</si>
  <si>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</si>
  <si>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</si>
  <si>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</si>
  <si>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</si>
  <si>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</si>
  <si>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</si>
  <si>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</si>
  <si>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</si>
  <si>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</si>
  <si>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</si>
  <si>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 30Kg)</t>
  </si>
  <si>
    <t>Rendimiento (qq30Kg/hà)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</si>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</sst>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17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7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1" fillId="0" borderId="0" xfId="1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right" wrapText="1"/>
    </xf>
    <xf numFmtId="164" fontId="7" fillId="3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0" borderId="1" xfId="1" applyNumberFormat="1" applyFont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/>
    <xf numFmtId="1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164" fontId="2" fillId="3" borderId="0" xfId="1" applyNumberFormat="1" applyFont="1" applyFill="1" applyBorder="1"/>
    <xf numFmtId="164" fontId="9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49" fontId="0" fillId="5" borderId="0" xfId="0" applyNumberFormat="1" applyFill="1" applyAlignment="1">
      <alignment vertical="center"/>
    </xf>
    <xf numFmtId="0" fontId="13" fillId="5" borderId="0" xfId="0" applyFont="1" applyFill="1" applyAlignment="1">
      <alignment vertical="center"/>
    </xf>
    <xf numFmtId="165" fontId="14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5" fillId="5" borderId="2" xfId="0" applyNumberFormat="1" applyFont="1" applyFill="1" applyBorder="1" applyAlignment="1">
      <alignment vertical="center"/>
    </xf>
    <xf numFmtId="0" fontId="17" fillId="5" borderId="3" xfId="0" applyFont="1" applyFill="1" applyBorder="1"/>
    <xf numFmtId="0" fontId="17" fillId="5" borderId="4" xfId="0" applyFont="1" applyFill="1" applyBorder="1"/>
    <xf numFmtId="49" fontId="17" fillId="5" borderId="5" xfId="0" applyNumberFormat="1" applyFont="1" applyFill="1" applyBorder="1" applyAlignment="1">
      <alignment vertical="center"/>
    </xf>
    <xf numFmtId="0" fontId="17" fillId="5" borderId="0" xfId="0" applyFont="1" applyFill="1"/>
    <xf numFmtId="0" fontId="17" fillId="5" borderId="6" xfId="0" applyFont="1" applyFill="1" applyBorder="1"/>
    <xf numFmtId="49" fontId="17" fillId="5" borderId="7" xfId="0" applyNumberFormat="1" applyFont="1" applyFill="1" applyBorder="1" applyAlignment="1">
      <alignment vertical="center"/>
    </xf>
    <xf numFmtId="0" fontId="17" fillId="5" borderId="8" xfId="0" applyFont="1" applyFill="1" applyBorder="1"/>
    <xf numFmtId="0" fontId="17" fillId="5" borderId="9" xfId="0" applyFont="1" applyFill="1" applyBorder="1"/>
    <xf numFmtId="0" fontId="17" fillId="5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17" fillId="3" borderId="0" xfId="0" applyFont="1" applyFill="1"/>
    <xf numFmtId="49" fontId="15" fillId="6" borderId="13" xfId="0" applyNumberFormat="1" applyFont="1" applyFill="1" applyBorder="1" applyAlignment="1">
      <alignment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7" fillId="6" borderId="15" xfId="0" applyNumberFormat="1" applyFont="1" applyFill="1" applyBorder="1" applyAlignment="1">
      <alignment horizontal="center"/>
    </xf>
    <xf numFmtId="49" fontId="15" fillId="5" borderId="16" xfId="0" applyNumberFormat="1" applyFont="1" applyFill="1" applyBorder="1" applyAlignment="1">
      <alignment vertical="center"/>
    </xf>
    <xf numFmtId="3" fontId="15" fillId="5" borderId="17" xfId="0" applyNumberFormat="1" applyFont="1" applyFill="1" applyBorder="1" applyAlignment="1">
      <alignment vertical="center"/>
    </xf>
    <xf numFmtId="9" fontId="17" fillId="5" borderId="18" xfId="0" applyNumberFormat="1" applyFont="1" applyFill="1" applyBorder="1"/>
    <xf numFmtId="164" fontId="15" fillId="5" borderId="17" xfId="0" applyNumberFormat="1" applyFont="1" applyFill="1" applyBorder="1" applyAlignment="1">
      <alignment vertical="center"/>
    </xf>
    <xf numFmtId="166" fontId="15" fillId="5" borderId="17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9" fontId="15" fillId="6" borderId="19" xfId="0" applyNumberFormat="1" applyFont="1" applyFill="1" applyBorder="1" applyAlignment="1">
      <alignment vertical="center"/>
    </xf>
    <xf numFmtId="166" fontId="15" fillId="6" borderId="20" xfId="0" applyNumberFormat="1" applyFont="1" applyFill="1" applyBorder="1" applyAlignment="1">
      <alignment vertical="center"/>
    </xf>
    <xf numFmtId="9" fontId="15" fillId="6" borderId="21" xfId="0" applyNumberFormat="1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15" fillId="6" borderId="22" xfId="0" applyNumberFormat="1" applyFont="1" applyFill="1" applyBorder="1" applyAlignment="1">
      <alignment vertical="center"/>
    </xf>
    <xf numFmtId="0" fontId="15" fillId="6" borderId="23" xfId="0" applyFont="1" applyFill="1" applyBorder="1" applyAlignment="1">
      <alignment vertical="center"/>
    </xf>
    <xf numFmtId="0" fontId="15" fillId="6" borderId="24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5" fontId="21" fillId="5" borderId="0" xfId="0" applyNumberFormat="1" applyFont="1" applyFill="1" applyAlignment="1">
      <alignment vertical="center"/>
    </xf>
    <xf numFmtId="166" fontId="15" fillId="6" borderId="21" xfId="0" applyNumberFormat="1" applyFont="1" applyFill="1" applyBorder="1" applyAlignment="1">
      <alignment vertical="center"/>
    </xf>
    <xf numFmtId="49" fontId="17" fillId="5" borderId="0" xfId="0" applyNumberFormat="1" applyFont="1" applyFill="1" applyAlignment="1">
      <alignment vertic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0</xdr:rowOff>
    </xdr:from>
    <xdr:to>
      <xdr:col>12</xdr:col>
      <xdr:colOff>142875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C5019-7702-A272-2C43-7B7687BF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90011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2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290</v>
      </c>
    </row>
    <row r="10" spans="1:6" x14ac:dyDescent="0.25">
      <c r="A10" s="4" t="s">
        <v>3</v>
      </c>
      <c r="B10" s="5" t="s">
        <v>4</v>
      </c>
      <c r="C10" s="6" t="s">
        <v>5</v>
      </c>
      <c r="E10" s="7" t="s">
        <v>6</v>
      </c>
      <c r="F10" s="8" t="s">
        <v>7</v>
      </c>
    </row>
    <row r="11" spans="1:6" ht="38.25" x14ac:dyDescent="0.25">
      <c r="A11" s="4" t="s">
        <v>8</v>
      </c>
      <c r="B11" s="9" t="s">
        <v>9</v>
      </c>
      <c r="C11" s="9"/>
      <c r="E11" s="7" t="s">
        <v>10</v>
      </c>
      <c r="F11" s="10">
        <v>7800</v>
      </c>
    </row>
    <row r="12" spans="1:6" x14ac:dyDescent="0.25">
      <c r="A12" s="4" t="s">
        <v>11</v>
      </c>
      <c r="B12" s="9" t="s">
        <v>12</v>
      </c>
      <c r="C12" s="9"/>
      <c r="E12" s="7" t="s">
        <v>13</v>
      </c>
      <c r="F12" s="10">
        <f>SUM(F9*F11)</f>
        <v>2262000</v>
      </c>
    </row>
    <row r="13" spans="1:6" x14ac:dyDescent="0.25">
      <c r="A13" s="4" t="s">
        <v>14</v>
      </c>
      <c r="B13" s="9" t="s">
        <v>15</v>
      </c>
      <c r="C13" s="9"/>
      <c r="E13" s="7" t="s">
        <v>16</v>
      </c>
      <c r="F13" s="11" t="s">
        <v>17</v>
      </c>
    </row>
    <row r="14" spans="1:6" ht="25.5" x14ac:dyDescent="0.25">
      <c r="A14" s="12" t="s">
        <v>18</v>
      </c>
      <c r="B14" s="13" t="s">
        <v>19</v>
      </c>
      <c r="C14" s="13"/>
      <c r="E14" s="7" t="s">
        <v>20</v>
      </c>
      <c r="F14" s="11" t="s">
        <v>21</v>
      </c>
    </row>
    <row r="15" spans="1:6" ht="38.25" x14ac:dyDescent="0.25">
      <c r="A15" s="12" t="s">
        <v>22</v>
      </c>
      <c r="B15" s="14">
        <v>44896</v>
      </c>
      <c r="C15" s="15"/>
      <c r="E15" s="7" t="s">
        <v>23</v>
      </c>
      <c r="F15" s="11" t="s">
        <v>24</v>
      </c>
    </row>
    <row r="16" spans="1:6" x14ac:dyDescent="0.25">
      <c r="A16" s="16"/>
    </row>
    <row r="17" spans="1:6" x14ac:dyDescent="0.25">
      <c r="A17" s="17" t="s">
        <v>25</v>
      </c>
      <c r="B17" s="17"/>
      <c r="C17" s="17"/>
      <c r="D17" s="17"/>
      <c r="E17" s="17"/>
      <c r="F17" s="17"/>
    </row>
    <row r="18" spans="1:6" x14ac:dyDescent="0.25">
      <c r="A18" s="16"/>
      <c r="B18" s="16"/>
      <c r="C18" s="16"/>
      <c r="D18" s="16"/>
      <c r="E18" s="16"/>
      <c r="F18" s="16"/>
    </row>
    <row r="19" spans="1:6" ht="25.5" x14ac:dyDescent="0.25">
      <c r="A19" s="18" t="s">
        <v>26</v>
      </c>
      <c r="E19" s="19"/>
      <c r="F19" s="19"/>
    </row>
    <row r="20" spans="1:6" ht="26.25" x14ac:dyDescent="0.25">
      <c r="A20" s="20" t="s">
        <v>27</v>
      </c>
      <c r="B20" s="20" t="s">
        <v>28</v>
      </c>
      <c r="C20" s="20" t="s">
        <v>29</v>
      </c>
      <c r="D20" s="20" t="s">
        <v>30</v>
      </c>
      <c r="E20" s="21" t="s">
        <v>31</v>
      </c>
      <c r="F20" s="22" t="s">
        <v>32</v>
      </c>
    </row>
    <row r="21" spans="1:6" x14ac:dyDescent="0.25">
      <c r="A21" s="23" t="s">
        <v>33</v>
      </c>
      <c r="B21" s="24" t="s">
        <v>34</v>
      </c>
      <c r="C21" s="24">
        <v>4</v>
      </c>
      <c r="D21" s="24" t="s">
        <v>35</v>
      </c>
      <c r="E21" s="25">
        <f>VLOOKUP(A21,[1]PRECIO!A2:C221,3,0)</f>
        <v>30000</v>
      </c>
      <c r="F21" s="25">
        <f t="shared" ref="F21:F26" si="0">E21*C21</f>
        <v>120000</v>
      </c>
    </row>
    <row r="22" spans="1:6" x14ac:dyDescent="0.25">
      <c r="A22" s="7" t="s">
        <v>36</v>
      </c>
      <c r="B22" s="24" t="s">
        <v>34</v>
      </c>
      <c r="C22" s="24">
        <v>4</v>
      </c>
      <c r="D22" s="24" t="s">
        <v>37</v>
      </c>
      <c r="E22" s="25">
        <f>VLOOKUP(A22,[1]PRECIO!A2:C222,3,0)</f>
        <v>30000</v>
      </c>
      <c r="F22" s="25">
        <f t="shared" si="0"/>
        <v>120000</v>
      </c>
    </row>
    <row r="23" spans="1:6" x14ac:dyDescent="0.25">
      <c r="A23" s="23" t="s">
        <v>38</v>
      </c>
      <c r="B23" s="24" t="s">
        <v>34</v>
      </c>
      <c r="C23" s="24">
        <v>5</v>
      </c>
      <c r="D23" s="24" t="s">
        <v>39</v>
      </c>
      <c r="E23" s="25">
        <f>VLOOKUP(A23,[1]PRECIO!A3:C223,3,0)</f>
        <v>30000</v>
      </c>
      <c r="F23" s="25">
        <f t="shared" si="0"/>
        <v>150000</v>
      </c>
    </row>
    <row r="24" spans="1:6" x14ac:dyDescent="0.25">
      <c r="A24" s="7" t="s">
        <v>40</v>
      </c>
      <c r="B24" s="24" t="s">
        <v>34</v>
      </c>
      <c r="C24" s="24">
        <v>2</v>
      </c>
      <c r="D24" s="24" t="s">
        <v>35</v>
      </c>
      <c r="E24" s="25">
        <f>VLOOKUP(A24,[1]PRECIO!A4:C224,3,0)</f>
        <v>30000</v>
      </c>
      <c r="F24" s="25">
        <f t="shared" si="0"/>
        <v>60000</v>
      </c>
    </row>
    <row r="25" spans="1:6" x14ac:dyDescent="0.25">
      <c r="A25" s="23" t="s">
        <v>41</v>
      </c>
      <c r="B25" s="24" t="s">
        <v>34</v>
      </c>
      <c r="C25" s="24">
        <v>2</v>
      </c>
      <c r="D25" s="24" t="s">
        <v>42</v>
      </c>
      <c r="E25" s="25">
        <f>VLOOKUP(A25,[1]PRECIO!A5:C225,3,0)</f>
        <v>30000</v>
      </c>
      <c r="F25" s="25">
        <f t="shared" si="0"/>
        <v>60000</v>
      </c>
    </row>
    <row r="26" spans="1:6" x14ac:dyDescent="0.25">
      <c r="A26" s="23" t="s">
        <v>43</v>
      </c>
      <c r="B26" s="24" t="s">
        <v>34</v>
      </c>
      <c r="C26" s="24">
        <v>12</v>
      </c>
      <c r="D26" s="24" t="s">
        <v>44</v>
      </c>
      <c r="E26" s="25">
        <f>VLOOKUP(A26,[1]PRECIO!A6:C226,3,0)</f>
        <v>30000</v>
      </c>
      <c r="F26" s="25">
        <f t="shared" si="0"/>
        <v>360000</v>
      </c>
    </row>
    <row r="27" spans="1:6" x14ac:dyDescent="0.25">
      <c r="A27" s="26" t="s">
        <v>45</v>
      </c>
      <c r="B27" s="27"/>
      <c r="C27" s="27"/>
      <c r="D27" s="27"/>
      <c r="E27" s="28"/>
      <c r="F27" s="29">
        <f>SUM(F21:F26)</f>
        <v>870000</v>
      </c>
    </row>
    <row r="28" spans="1:6" x14ac:dyDescent="0.25">
      <c r="E28" s="19"/>
      <c r="F28" s="19"/>
    </row>
    <row r="29" spans="1:6" ht="25.5" x14ac:dyDescent="0.25">
      <c r="A29" s="18" t="s">
        <v>46</v>
      </c>
      <c r="E29" s="19"/>
      <c r="F29" s="19"/>
    </row>
    <row r="30" spans="1:6" ht="26.25" x14ac:dyDescent="0.25">
      <c r="A30" s="20" t="s">
        <v>27</v>
      </c>
      <c r="B30" s="20" t="s">
        <v>28</v>
      </c>
      <c r="C30" s="20" t="s">
        <v>29</v>
      </c>
      <c r="D30" s="20" t="s">
        <v>30</v>
      </c>
      <c r="E30" s="21" t="s">
        <v>31</v>
      </c>
      <c r="F30" s="22" t="s">
        <v>32</v>
      </c>
    </row>
    <row r="31" spans="1:6" x14ac:dyDescent="0.25">
      <c r="A31" s="30"/>
      <c r="B31" s="31"/>
      <c r="C31" s="31"/>
      <c r="D31" s="31"/>
      <c r="E31" s="32"/>
      <c r="F31" s="33"/>
    </row>
    <row r="32" spans="1:6" x14ac:dyDescent="0.25">
      <c r="A32" s="26" t="s">
        <v>47</v>
      </c>
      <c r="B32" s="27"/>
      <c r="C32" s="27"/>
      <c r="D32" s="27"/>
      <c r="E32" s="28"/>
      <c r="F32" s="34">
        <f>SUM(F31:F31)</f>
        <v>0</v>
      </c>
    </row>
    <row r="33" spans="1:6" x14ac:dyDescent="0.25">
      <c r="E33" s="19"/>
      <c r="F33" s="19"/>
    </row>
    <row r="34" spans="1:6" ht="25.5" x14ac:dyDescent="0.25">
      <c r="A34" s="18" t="s">
        <v>48</v>
      </c>
      <c r="E34" s="19"/>
      <c r="F34" s="19"/>
    </row>
    <row r="35" spans="1:6" ht="26.25" x14ac:dyDescent="0.25">
      <c r="A35" s="20" t="s">
        <v>27</v>
      </c>
      <c r="B35" s="20" t="s">
        <v>28</v>
      </c>
      <c r="C35" s="20" t="s">
        <v>29</v>
      </c>
      <c r="D35" s="20" t="s">
        <v>30</v>
      </c>
      <c r="E35" s="21" t="s">
        <v>31</v>
      </c>
      <c r="F35" s="22" t="s">
        <v>32</v>
      </c>
    </row>
    <row r="36" spans="1:6" x14ac:dyDescent="0.25">
      <c r="A36" s="23" t="s">
        <v>49</v>
      </c>
      <c r="B36" s="35" t="s">
        <v>50</v>
      </c>
      <c r="C36" s="36">
        <v>6.25E-2</v>
      </c>
      <c r="D36" s="37" t="s">
        <v>51</v>
      </c>
      <c r="E36" s="38">
        <f>VLOOKUP(A36,[1]PRECIO!A16:C236,3,0)</f>
        <v>200000</v>
      </c>
      <c r="F36" s="38">
        <f>E36*C36</f>
        <v>12500</v>
      </c>
    </row>
    <row r="37" spans="1:6" x14ac:dyDescent="0.25">
      <c r="A37" s="23" t="s">
        <v>52</v>
      </c>
      <c r="B37" s="35" t="s">
        <v>50</v>
      </c>
      <c r="C37" s="36">
        <v>0.05</v>
      </c>
      <c r="D37" s="37" t="s">
        <v>51</v>
      </c>
      <c r="E37" s="38">
        <f>VLOOKUP(A37,[1]PRECIO!A17:C237,3,0)</f>
        <v>200000</v>
      </c>
      <c r="F37" s="38">
        <f>E37*C37</f>
        <v>10000</v>
      </c>
    </row>
    <row r="38" spans="1:6" x14ac:dyDescent="0.25">
      <c r="A38" s="23" t="s">
        <v>53</v>
      </c>
      <c r="B38" s="35" t="s">
        <v>50</v>
      </c>
      <c r="C38" s="36">
        <v>3.7499999999999999E-2</v>
      </c>
      <c r="D38" s="37" t="s">
        <v>51</v>
      </c>
      <c r="E38" s="38">
        <f>VLOOKUP(A38,[1]PRECIO!A18:C238,3,0)</f>
        <v>200000</v>
      </c>
      <c r="F38" s="38">
        <f>E38*C38</f>
        <v>7500</v>
      </c>
    </row>
    <row r="39" spans="1:6" x14ac:dyDescent="0.25">
      <c r="A39" s="26" t="s">
        <v>54</v>
      </c>
      <c r="B39" s="27"/>
      <c r="C39" s="27"/>
      <c r="D39" s="27"/>
      <c r="E39" s="28"/>
      <c r="F39" s="29">
        <f>SUM(F36:F38)</f>
        <v>30000</v>
      </c>
    </row>
    <row r="40" spans="1:6" x14ac:dyDescent="0.25">
      <c r="E40" s="19"/>
      <c r="F40" s="19"/>
    </row>
    <row r="41" spans="1:6" x14ac:dyDescent="0.25">
      <c r="A41" s="18" t="s">
        <v>55</v>
      </c>
      <c r="E41" s="19"/>
      <c r="F41" s="19"/>
    </row>
    <row r="42" spans="1:6" x14ac:dyDescent="0.25">
      <c r="A42" s="20" t="s">
        <v>55</v>
      </c>
      <c r="B42" s="39" t="s">
        <v>56</v>
      </c>
      <c r="C42" s="39" t="s">
        <v>57</v>
      </c>
      <c r="D42" s="20" t="s">
        <v>30</v>
      </c>
      <c r="E42" s="22" t="s">
        <v>31</v>
      </c>
      <c r="F42" s="22" t="s">
        <v>58</v>
      </c>
    </row>
    <row r="43" spans="1:6" x14ac:dyDescent="0.25">
      <c r="A43" s="40" t="s">
        <v>59</v>
      </c>
      <c r="B43" s="35" t="s">
        <v>60</v>
      </c>
      <c r="C43" s="41">
        <v>18.265520134228186</v>
      </c>
      <c r="D43" s="35" t="s">
        <v>35</v>
      </c>
      <c r="E43" s="38">
        <f>VLOOKUP(A43,[1]PRECIO!A23:C243,3,0)</f>
        <v>4768</v>
      </c>
      <c r="F43" s="38">
        <f>E43*C43</f>
        <v>87089.999999999985</v>
      </c>
    </row>
    <row r="44" spans="1:6" x14ac:dyDescent="0.25">
      <c r="A44" s="40" t="s">
        <v>61</v>
      </c>
      <c r="B44" s="35"/>
      <c r="C44" s="35"/>
      <c r="D44" s="35"/>
      <c r="E44" s="38"/>
      <c r="F44" s="38"/>
    </row>
    <row r="45" spans="1:6" x14ac:dyDescent="0.25">
      <c r="A45" s="23" t="s">
        <v>62</v>
      </c>
      <c r="B45" s="35" t="s">
        <v>63</v>
      </c>
      <c r="C45" s="35">
        <v>4</v>
      </c>
      <c r="D45" s="35" t="s">
        <v>64</v>
      </c>
      <c r="E45" s="38">
        <f>VLOOKUP(A45,[1]PRECIO!A25:C245,3,0)</f>
        <v>32700</v>
      </c>
      <c r="F45" s="38">
        <f>E45*C45</f>
        <v>130800</v>
      </c>
    </row>
    <row r="46" spans="1:6" x14ac:dyDescent="0.25">
      <c r="A46" s="23" t="s">
        <v>65</v>
      </c>
      <c r="B46" s="35" t="s">
        <v>60</v>
      </c>
      <c r="C46" s="35">
        <v>100</v>
      </c>
      <c r="D46" s="35" t="s">
        <v>66</v>
      </c>
      <c r="E46" s="38">
        <f>VLOOKUP(A46,[1]PRECIO!A26:C246,3,0)</f>
        <v>2800</v>
      </c>
      <c r="F46" s="38">
        <f>E46*C46</f>
        <v>280000</v>
      </c>
    </row>
    <row r="47" spans="1:6" x14ac:dyDescent="0.25">
      <c r="A47" s="23" t="s">
        <v>67</v>
      </c>
      <c r="B47" s="35" t="s">
        <v>63</v>
      </c>
      <c r="C47" s="35">
        <v>4</v>
      </c>
      <c r="D47" s="35" t="s">
        <v>64</v>
      </c>
      <c r="E47" s="38">
        <f>VLOOKUP(A47,[1]PRECIO!A27:C247,3,0)</f>
        <v>50800</v>
      </c>
      <c r="F47" s="38">
        <f>E47*C47</f>
        <v>203200</v>
      </c>
    </row>
    <row r="48" spans="1:6" x14ac:dyDescent="0.25">
      <c r="A48" s="40" t="s">
        <v>68</v>
      </c>
      <c r="B48" s="35"/>
      <c r="C48" s="35"/>
      <c r="D48" s="35"/>
      <c r="E48" s="38"/>
      <c r="F48" s="38"/>
    </row>
    <row r="49" spans="1:6" x14ac:dyDescent="0.25">
      <c r="A49" s="23" t="s">
        <v>69</v>
      </c>
      <c r="B49" s="35" t="s">
        <v>60</v>
      </c>
      <c r="C49" s="35">
        <v>2</v>
      </c>
      <c r="D49" s="35" t="s">
        <v>42</v>
      </c>
      <c r="E49" s="38">
        <f>VLOOKUP(A49,[1]PRECIO!A29:C249,3,0)</f>
        <v>70900</v>
      </c>
      <c r="F49" s="38">
        <f>E49*C49</f>
        <v>141800</v>
      </c>
    </row>
    <row r="50" spans="1:6" x14ac:dyDescent="0.25">
      <c r="A50" s="40" t="s">
        <v>70</v>
      </c>
      <c r="B50" s="35"/>
      <c r="C50" s="35"/>
      <c r="D50" s="35"/>
      <c r="E50" s="38"/>
      <c r="F50" s="38"/>
    </row>
    <row r="51" spans="1:6" x14ac:dyDescent="0.25">
      <c r="A51" s="23" t="s">
        <v>71</v>
      </c>
      <c r="B51" s="35" t="s">
        <v>72</v>
      </c>
      <c r="C51" s="35">
        <v>1</v>
      </c>
      <c r="D51" s="35" t="s">
        <v>64</v>
      </c>
      <c r="E51" s="38">
        <f>VLOOKUP(A51,[1]PRECIO!A31:C251,3,0)</f>
        <v>112890</v>
      </c>
      <c r="F51" s="38">
        <f>E51*C51</f>
        <v>112890</v>
      </c>
    </row>
    <row r="52" spans="1:6" x14ac:dyDescent="0.25">
      <c r="A52" s="23" t="s">
        <v>73</v>
      </c>
      <c r="B52" s="35" t="s">
        <v>60</v>
      </c>
      <c r="C52" s="35">
        <v>0.6</v>
      </c>
      <c r="D52" s="35" t="s">
        <v>64</v>
      </c>
      <c r="E52" s="38">
        <f>VLOOKUP(A52,[1]PRECIO!A32:C252,3,0)</f>
        <v>38196</v>
      </c>
      <c r="F52" s="38">
        <f>E52*C52</f>
        <v>22917.599999999999</v>
      </c>
    </row>
    <row r="53" spans="1:6" x14ac:dyDescent="0.25">
      <c r="A53" s="40" t="s">
        <v>74</v>
      </c>
      <c r="B53" s="35"/>
      <c r="C53" s="35"/>
      <c r="D53" s="35"/>
      <c r="E53" s="38"/>
      <c r="F53" s="38"/>
    </row>
    <row r="54" spans="1:6" x14ac:dyDescent="0.25">
      <c r="A54" s="23" t="s">
        <v>75</v>
      </c>
      <c r="B54" s="35" t="s">
        <v>63</v>
      </c>
      <c r="C54" s="42">
        <v>100</v>
      </c>
      <c r="D54" s="35" t="s">
        <v>21</v>
      </c>
      <c r="E54" s="38">
        <f>VLOOKUP(A54,[1]PRECIO!A34:C254,3,0)</f>
        <v>80</v>
      </c>
      <c r="F54" s="38">
        <f>E54*C54</f>
        <v>8000</v>
      </c>
    </row>
    <row r="55" spans="1:6" x14ac:dyDescent="0.25">
      <c r="A55" s="26" t="s">
        <v>76</v>
      </c>
      <c r="B55" s="27"/>
      <c r="C55" s="27"/>
      <c r="D55" s="27"/>
      <c r="E55" s="28"/>
      <c r="F55" s="29">
        <f>SUM(F43:F54)</f>
        <v>986697.6</v>
      </c>
    </row>
    <row r="56" spans="1:6" x14ac:dyDescent="0.25">
      <c r="A56" s="43"/>
      <c r="B56" s="44"/>
      <c r="C56" s="44"/>
      <c r="D56" s="44"/>
      <c r="E56" s="45"/>
      <c r="F56" s="46"/>
    </row>
    <row r="57" spans="1:6" x14ac:dyDescent="0.25">
      <c r="A57" s="18" t="s">
        <v>77</v>
      </c>
      <c r="E57" s="19"/>
      <c r="F57" s="19"/>
    </row>
    <row r="58" spans="1:6" x14ac:dyDescent="0.25">
      <c r="A58" s="20" t="s">
        <v>78</v>
      </c>
      <c r="B58" s="20" t="s">
        <v>56</v>
      </c>
      <c r="C58" s="20" t="s">
        <v>57</v>
      </c>
      <c r="D58" s="20" t="s">
        <v>30</v>
      </c>
      <c r="E58" s="47" t="s">
        <v>31</v>
      </c>
      <c r="F58" s="22" t="s">
        <v>58</v>
      </c>
    </row>
    <row r="59" spans="1:6" x14ac:dyDescent="0.25">
      <c r="A59" s="48"/>
      <c r="B59" s="48"/>
      <c r="C59" s="48"/>
      <c r="D59" s="48"/>
      <c r="E59" s="25"/>
      <c r="F59" s="25">
        <v>0</v>
      </c>
    </row>
    <row r="60" spans="1:6" x14ac:dyDescent="0.25">
      <c r="A60" s="26" t="s">
        <v>79</v>
      </c>
      <c r="B60" s="27"/>
      <c r="C60" s="27"/>
      <c r="D60" s="27"/>
      <c r="E60" s="28"/>
      <c r="F60" s="28">
        <v>0</v>
      </c>
    </row>
    <row r="61" spans="1:6" x14ac:dyDescent="0.25">
      <c r="A61" s="43"/>
      <c r="B61" s="44"/>
      <c r="C61" s="44"/>
      <c r="D61" s="44"/>
      <c r="E61" s="45"/>
      <c r="F61" s="45"/>
    </row>
    <row r="62" spans="1:6" x14ac:dyDescent="0.25">
      <c r="A62" s="49" t="s">
        <v>80</v>
      </c>
      <c r="B62" s="49"/>
      <c r="C62" s="49"/>
      <c r="D62" s="49"/>
      <c r="E62" s="49"/>
      <c r="F62" s="50">
        <f>SUM(F27+F32+F39+F55+F60)</f>
        <v>1886697.6</v>
      </c>
    </row>
    <row r="63" spans="1:6" x14ac:dyDescent="0.25">
      <c r="A63" s="51" t="s">
        <v>81</v>
      </c>
      <c r="B63" s="52"/>
      <c r="C63" s="52"/>
      <c r="D63" s="52"/>
      <c r="E63" s="52"/>
      <c r="F63" s="53">
        <f>SUM(F62*5/100)</f>
        <v>94334.88</v>
      </c>
    </row>
    <row r="64" spans="1:6" x14ac:dyDescent="0.25">
      <c r="A64" s="54" t="s">
        <v>82</v>
      </c>
      <c r="B64" s="54"/>
      <c r="C64" s="54"/>
      <c r="D64" s="54"/>
      <c r="E64" s="54"/>
      <c r="F64" s="55">
        <f>SUM(F62:F63)</f>
        <v>1981032.48</v>
      </c>
    </row>
    <row r="65" spans="1:6" x14ac:dyDescent="0.25">
      <c r="A65" s="56" t="s">
        <v>83</v>
      </c>
      <c r="B65" s="56"/>
      <c r="C65" s="56"/>
      <c r="D65" s="56"/>
      <c r="E65" s="56"/>
      <c r="F65" s="53">
        <f>SUM(F12*1)</f>
        <v>2262000</v>
      </c>
    </row>
    <row r="66" spans="1:6" x14ac:dyDescent="0.25">
      <c r="A66" s="54" t="s">
        <v>84</v>
      </c>
      <c r="B66" s="49"/>
      <c r="C66" s="49"/>
      <c r="D66" s="49"/>
      <c r="E66" s="49"/>
      <c r="F66" s="50">
        <f>SUM(F65-F64)</f>
        <v>280967.52</v>
      </c>
    </row>
    <row r="67" spans="1:6" x14ac:dyDescent="0.25">
      <c r="A67" s="57" t="s">
        <v>85</v>
      </c>
      <c r="B67" s="58"/>
      <c r="C67" s="58"/>
      <c r="D67" s="58"/>
      <c r="E67" s="58"/>
      <c r="F67" s="59"/>
    </row>
    <row r="68" spans="1:6" ht="15.75" thickBot="1" x14ac:dyDescent="0.3">
      <c r="A68" s="60"/>
      <c r="B68" s="58"/>
      <c r="C68" s="58"/>
      <c r="D68" s="58"/>
      <c r="E68" s="58"/>
      <c r="F68" s="59"/>
    </row>
    <row r="69" spans="1:6" x14ac:dyDescent="0.25">
      <c r="A69" s="61" t="s">
        <v>86</v>
      </c>
      <c r="B69" s="62"/>
      <c r="C69" s="62"/>
      <c r="D69" s="62"/>
      <c r="E69" s="63"/>
      <c r="F69" s="59"/>
    </row>
    <row r="70" spans="1:6" x14ac:dyDescent="0.25">
      <c r="A70" s="64" t="s">
        <v>87</v>
      </c>
      <c r="B70" s="65"/>
      <c r="C70" s="65"/>
      <c r="D70" s="65"/>
      <c r="E70" s="66"/>
      <c r="F70" s="59"/>
    </row>
    <row r="71" spans="1:6" x14ac:dyDescent="0.25">
      <c r="A71" s="64" t="s">
        <v>88</v>
      </c>
      <c r="B71" s="65"/>
      <c r="C71" s="65"/>
      <c r="D71" s="65"/>
      <c r="E71" s="66"/>
      <c r="F71" s="59"/>
    </row>
    <row r="72" spans="1:6" x14ac:dyDescent="0.25">
      <c r="A72" s="64" t="s">
        <v>89</v>
      </c>
      <c r="B72" s="65"/>
      <c r="C72" s="65"/>
      <c r="D72" s="65"/>
      <c r="E72" s="66"/>
      <c r="F72" s="59"/>
    </row>
    <row r="73" spans="1:6" x14ac:dyDescent="0.25">
      <c r="A73" s="64" t="s">
        <v>90</v>
      </c>
      <c r="B73" s="65"/>
      <c r="C73" s="65"/>
      <c r="D73" s="65"/>
      <c r="E73" s="66"/>
      <c r="F73" s="59"/>
    </row>
    <row r="74" spans="1:6" x14ac:dyDescent="0.25">
      <c r="A74" s="64" t="s">
        <v>91</v>
      </c>
      <c r="B74" s="65"/>
      <c r="C74" s="65"/>
      <c r="D74" s="65"/>
      <c r="E74" s="66"/>
      <c r="F74" s="59"/>
    </row>
    <row r="75" spans="1:6" ht="15.75" thickBot="1" x14ac:dyDescent="0.3">
      <c r="A75" s="67" t="s">
        <v>92</v>
      </c>
      <c r="B75" s="68"/>
      <c r="C75" s="68"/>
      <c r="D75" s="68"/>
      <c r="E75" s="69"/>
      <c r="F75" s="59"/>
    </row>
    <row r="76" spans="1:6" ht="15.75" thickBot="1" x14ac:dyDescent="0.3">
      <c r="A76" s="70"/>
      <c r="B76" s="65"/>
      <c r="C76" s="65"/>
      <c r="D76" s="65"/>
      <c r="E76" s="65"/>
      <c r="F76" s="59"/>
    </row>
    <row r="77" spans="1:6" ht="15.75" thickBot="1" x14ac:dyDescent="0.3">
      <c r="A77" s="71" t="s">
        <v>93</v>
      </c>
      <c r="B77" s="72"/>
      <c r="C77" s="73"/>
      <c r="D77" s="74"/>
      <c r="E77" s="74"/>
      <c r="F77" s="59"/>
    </row>
    <row r="78" spans="1:6" x14ac:dyDescent="0.25">
      <c r="A78" s="75" t="s">
        <v>94</v>
      </c>
      <c r="B78" s="76" t="s">
        <v>95</v>
      </c>
      <c r="C78" s="77" t="s">
        <v>96</v>
      </c>
      <c r="D78" s="74"/>
      <c r="E78" s="74"/>
      <c r="F78" s="59"/>
    </row>
    <row r="79" spans="1:6" x14ac:dyDescent="0.25">
      <c r="A79" s="78" t="s">
        <v>97</v>
      </c>
      <c r="B79" s="79">
        <f>F27</f>
        <v>870000</v>
      </c>
      <c r="C79" s="80">
        <f>(B79/B85)</f>
        <v>0.43916493484246155</v>
      </c>
      <c r="D79" s="74"/>
      <c r="E79" s="74"/>
      <c r="F79" s="59"/>
    </row>
    <row r="80" spans="1:6" x14ac:dyDescent="0.25">
      <c r="A80" s="78" t="s">
        <v>98</v>
      </c>
      <c r="B80" s="81">
        <f>F32</f>
        <v>0</v>
      </c>
      <c r="C80" s="80">
        <v>0</v>
      </c>
      <c r="D80" s="74"/>
      <c r="E80" s="74"/>
      <c r="F80" s="59"/>
    </row>
    <row r="81" spans="1:6" x14ac:dyDescent="0.25">
      <c r="A81" s="78" t="s">
        <v>99</v>
      </c>
      <c r="B81" s="79">
        <f>F39</f>
        <v>30000</v>
      </c>
      <c r="C81" s="80">
        <f>(B81/B85)</f>
        <v>1.5143618442843501E-2</v>
      </c>
      <c r="D81" s="74"/>
      <c r="E81" s="74"/>
      <c r="F81" s="59"/>
    </row>
    <row r="82" spans="1:6" x14ac:dyDescent="0.25">
      <c r="A82" s="78" t="s">
        <v>100</v>
      </c>
      <c r="B82" s="79">
        <f>F55</f>
        <v>986697.6</v>
      </c>
      <c r="C82" s="80">
        <f>(B82/B85)</f>
        <v>0.49807239909564732</v>
      </c>
      <c r="D82" s="74"/>
      <c r="E82" s="74"/>
      <c r="F82" s="59"/>
    </row>
    <row r="83" spans="1:6" x14ac:dyDescent="0.25">
      <c r="A83" s="78" t="s">
        <v>101</v>
      </c>
      <c r="B83" s="82">
        <f>F60</f>
        <v>0</v>
      </c>
      <c r="C83" s="80">
        <f>(B83/B85)</f>
        <v>0</v>
      </c>
      <c r="D83" s="83"/>
      <c r="E83" s="83"/>
      <c r="F83" s="59"/>
    </row>
    <row r="84" spans="1:6" x14ac:dyDescent="0.25">
      <c r="A84" s="78" t="s">
        <v>102</v>
      </c>
      <c r="B84" s="82">
        <f>F63</f>
        <v>94334.88</v>
      </c>
      <c r="C84" s="80">
        <f>(B84/B85)</f>
        <v>4.7619047619047623E-2</v>
      </c>
      <c r="D84" s="83"/>
      <c r="E84" s="83"/>
      <c r="F84" s="59"/>
    </row>
    <row r="85" spans="1:6" ht="15.75" thickBot="1" x14ac:dyDescent="0.3">
      <c r="A85" s="84" t="s">
        <v>103</v>
      </c>
      <c r="B85" s="85">
        <f>SUM(B79:B84)</f>
        <v>1981032.48</v>
      </c>
      <c r="C85" s="86">
        <f>SUM(C79:C84)</f>
        <v>1</v>
      </c>
      <c r="D85" s="83"/>
      <c r="E85" s="83"/>
      <c r="F85" s="59"/>
    </row>
    <row r="86" spans="1:6" x14ac:dyDescent="0.25">
      <c r="A86" s="60"/>
      <c r="B86" s="58"/>
      <c r="C86" s="58"/>
      <c r="D86" s="58"/>
      <c r="E86" s="58"/>
      <c r="F86" s="59"/>
    </row>
    <row r="87" spans="1:6" ht="15.75" thickBot="1" x14ac:dyDescent="0.3">
      <c r="A87" s="87"/>
      <c r="B87" s="58"/>
      <c r="C87" s="58"/>
      <c r="D87" s="58"/>
      <c r="E87" s="58"/>
      <c r="F87" s="59"/>
    </row>
    <row r="88" spans="1:6" ht="15.75" thickBot="1" x14ac:dyDescent="0.3">
      <c r="A88" s="88"/>
      <c r="B88" s="72" t="s">
        <v>104</v>
      </c>
      <c r="C88" s="89"/>
      <c r="D88" s="90"/>
      <c r="E88" s="83"/>
      <c r="F88" s="59"/>
    </row>
    <row r="89" spans="1:6" x14ac:dyDescent="0.25">
      <c r="A89" s="91" t="s">
        <v>105</v>
      </c>
      <c r="B89" s="92">
        <v>350</v>
      </c>
      <c r="C89" s="92">
        <v>500</v>
      </c>
      <c r="D89" s="93">
        <v>600</v>
      </c>
      <c r="E89" s="94"/>
      <c r="F89" s="95"/>
    </row>
    <row r="90" spans="1:6" ht="15.75" thickBot="1" x14ac:dyDescent="0.3">
      <c r="A90" s="84" t="s">
        <v>106</v>
      </c>
      <c r="B90" s="85">
        <f>(F64/B89)</f>
        <v>5660.0928000000004</v>
      </c>
      <c r="C90" s="85">
        <f>(F64/C89)</f>
        <v>3962.0649600000002</v>
      </c>
      <c r="D90" s="96">
        <f>(F64/D89)</f>
        <v>3301.7208000000001</v>
      </c>
      <c r="E90" s="94"/>
      <c r="F90" s="95"/>
    </row>
    <row r="91" spans="1:6" x14ac:dyDescent="0.25">
      <c r="A91" s="97" t="s">
        <v>107</v>
      </c>
      <c r="B91" s="65"/>
      <c r="C91" s="65"/>
      <c r="D91" s="65"/>
      <c r="E91" s="65"/>
      <c r="F91" s="65"/>
    </row>
    <row r="92" spans="1:6" x14ac:dyDescent="0.25">
      <c r="A92" s="98"/>
      <c r="B92" s="98"/>
      <c r="C92" s="98"/>
      <c r="D92" s="98"/>
      <c r="E92" s="98"/>
      <c r="F92" s="98"/>
    </row>
  </sheetData>
  <mergeCells count="8">
    <mergeCell ref="A17:F17"/>
    <mergeCell ref="A92:F92"/>
    <mergeCell ref="B9:C9"/>
    <mergeCell ref="B11:C11"/>
    <mergeCell ref="B12:C12"/>
    <mergeCell ref="B13:C13"/>
    <mergeCell ref="B14:C14"/>
    <mergeCell ref="B15:C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BB0FC1-9AB8-4E43-875E-34FBDE74AFBC}"/>
</file>

<file path=customXml/itemProps2.xml><?xml version="1.0" encoding="utf-8"?>
<ds:datastoreItem xmlns:ds="http://schemas.openxmlformats.org/officeDocument/2006/customXml" ds:itemID="{C044CFEF-4FF3-48DF-B53C-62ADFC8EAC5E}"/>
</file>

<file path=customXml/itemProps3.xml><?xml version="1.0" encoding="utf-8"?>
<ds:datastoreItem xmlns:ds="http://schemas.openxmlformats.org/officeDocument/2006/customXml" ds:itemID="{3DDC4BEF-B0FC-4F11-904B-2477A38AA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2023-04-13T14:11:06Z</dcterms:created>
  <dcterms:modified xsi:type="dcterms:W3CDTF">2023-04-13T14:11:30Z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