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27" i="1" l="1"/>
  <c r="G60" i="1"/>
  <c r="G25" i="1" l="1"/>
  <c r="G12" i="1" l="1"/>
  <c r="G24" i="1"/>
  <c r="G59" i="1" l="1"/>
  <c r="G58" i="1"/>
  <c r="G57" i="1"/>
  <c r="G46" i="1"/>
  <c r="G48" i="1"/>
  <c r="G49" i="1"/>
  <c r="G50" i="1"/>
  <c r="G51" i="1"/>
  <c r="G52" i="1"/>
  <c r="G41" i="1"/>
  <c r="G40" i="1"/>
  <c r="G39" i="1"/>
  <c r="G38" i="1"/>
  <c r="G37" i="1"/>
  <c r="G36" i="1"/>
  <c r="G21" i="1"/>
  <c r="G22" i="1"/>
  <c r="G23" i="1"/>
  <c r="G26" i="1"/>
  <c r="C79" i="1" l="1"/>
  <c r="G53" i="1"/>
  <c r="C82" i="1" s="1"/>
  <c r="G42" i="1" l="1"/>
  <c r="C81" i="1" s="1"/>
  <c r="C83" i="1" l="1"/>
  <c r="G65" i="1"/>
  <c r="G62" i="1" l="1"/>
  <c r="G63" i="1" s="1"/>
  <c r="G64" i="1" l="1"/>
  <c r="C84" i="1"/>
  <c r="E90" i="1" l="1"/>
  <c r="G66" i="1"/>
  <c r="C90" i="1"/>
  <c r="C85" i="1"/>
  <c r="D84" i="1" s="1"/>
  <c r="D82" i="1" l="1"/>
  <c r="D90" i="1"/>
  <c r="D79" i="1"/>
  <c r="D81" i="1"/>
  <c r="D83" i="1"/>
  <c r="D85" i="1" l="1"/>
</calcChain>
</file>

<file path=xl/sharedStrings.xml><?xml version="1.0" encoding="utf-8"?>
<sst xmlns="http://schemas.openxmlformats.org/spreadsheetml/2006/main" count="157" uniqueCount="121">
  <si>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</si>
  <si>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</si>
  <si>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</si>
  <si>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</si>
  <si>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</si>
  <si>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</si>
  <si>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</si>
  <si>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</si>
  <si>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</si>
  <si>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</si>
  <si>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</si>
  <si>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</si>
  <si>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</si>
  <si>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</si>
  <si>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</si>
  <si>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</si>
  <si>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</si>
  <si>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</si>
  <si>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</si>
  <si>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</si>
  <si>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</si>
  <si>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</si>
  <si>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</si>
  <si>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</si>
  <si>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</si>
  <si>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</si>
  <si>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</si>
  <si>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</si>
  <si>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</si>
  <si>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</si>
  <si>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</si>
  <si>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</si>
  <si>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</si>
  <si>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</si>
  <si>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</si>
  <si>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</si>
  <si>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</si>
  <si>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</si>
  <si>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</si>
  <si>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</si>
  <si>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</si>
  <si>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</si>
  <si>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</si>
  <si>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</si>
  <si>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</si>
  <si>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</si>
  <si>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</si>
  <si>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</si>
  <si>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</si>
  <si>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</si>
  <si>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</si>
  <si>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</si>
  <si>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</si>
  <si>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</si>
  <si>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</si>
  <si>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</si>
  <si>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ARADURA</t>
  </si>
  <si>
    <t>INSECTICIDAS</t>
  </si>
  <si>
    <t>UREA</t>
  </si>
  <si>
    <t>DEL MAULE</t>
  </si>
  <si>
    <t>APLIC. FERTILIZANTE</t>
  </si>
  <si>
    <t>LIMPIA MANUAL</t>
  </si>
  <si>
    <t>TRANSPLANTE</t>
  </si>
  <si>
    <t>APLIC. PESTICIDAS</t>
  </si>
  <si>
    <t>MEZCLA N,P (17-21-18)</t>
  </si>
  <si>
    <t>LT</t>
  </si>
  <si>
    <t>FERTIKIZANTES</t>
  </si>
  <si>
    <t>OCTUBRE</t>
  </si>
  <si>
    <t>OCT-DIC</t>
  </si>
  <si>
    <t>PLANTUL</t>
  </si>
  <si>
    <t>OCT-NOV</t>
  </si>
  <si>
    <t>LIT</t>
  </si>
  <si>
    <t>NOV.</t>
  </si>
  <si>
    <t>OCTUB.</t>
  </si>
  <si>
    <t>VARIAS</t>
  </si>
  <si>
    <t>MEDIO</t>
  </si>
  <si>
    <t xml:space="preserve">UN  </t>
  </si>
  <si>
    <t>OCT-MARZO</t>
  </si>
  <si>
    <t>N° Jornadas/HA</t>
  </si>
  <si>
    <t>N° Jornadas/HA.</t>
  </si>
  <si>
    <t>Cantidad (Kg/l/u)/HA.</t>
  </si>
  <si>
    <t>Sep-Oct</t>
  </si>
  <si>
    <t>MERCADO INTERNO</t>
  </si>
  <si>
    <t>RENDIMIENTO (SC DE 25 KG.)/Há.)</t>
  </si>
  <si>
    <t>PRECIO ESPERADO ($/SC.)</t>
  </si>
  <si>
    <t>LLUVIAS-HELADA-SEQUIA</t>
  </si>
  <si>
    <t>Abri-Mayo</t>
  </si>
  <si>
    <t>ACEQUIADURA</t>
  </si>
  <si>
    <t>May-Jul</t>
  </si>
  <si>
    <t>MELGADURA Y APLICACIÓN DE FERTILIZANTE</t>
  </si>
  <si>
    <t>Mayo</t>
  </si>
  <si>
    <t>CULTIVAR Y APORCA</t>
  </si>
  <si>
    <t>Junio-Julio</t>
  </si>
  <si>
    <t>APLICACIONES DE PESTICIDAS</t>
  </si>
  <si>
    <t>Junio</t>
  </si>
  <si>
    <t>HILO PARA COSER SACOS</t>
  </si>
  <si>
    <t>Ene-Seb</t>
  </si>
  <si>
    <t>PLANTULA</t>
  </si>
  <si>
    <t xml:space="preserve">COSECHA </t>
  </si>
  <si>
    <t>OCT.NOV</t>
  </si>
  <si>
    <t>Riegos  (5)</t>
  </si>
  <si>
    <t>sept-octubr.</t>
  </si>
  <si>
    <t>oct-nov.</t>
  </si>
  <si>
    <t>HABA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</si>
  <si>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</si>
  <si>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</si>
  <si>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Rendimiento (sac/hà)</t>
  </si>
  <si>
    <t>ESCENARIOS COSTO UNITARIO  ($/sac)</t>
  </si>
  <si>
    <t>Costo unitario ($/sac) (*)</t>
  </si>
  <si>
    <t xml:space="preserve">UN </t>
  </si>
  <si>
    <t>UN</t>
  </si>
  <si>
    <t>ANALISIS DE SUELO</t>
  </si>
  <si>
    <t>N/A</t>
  </si>
  <si>
    <t>HA</t>
  </si>
  <si>
    <t>PUZZLE 200 Y SIMILAR</t>
  </si>
  <si>
    <t>MTD 600 Y SIMILAR</t>
  </si>
  <si>
    <t>SACOS-LONA</t>
  </si>
  <si>
    <t>RASTRAJE (2)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</si>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</sst>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_-* #,##0_-;\-* #,##0_-;_-* &quot;-&quot;??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7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49" fontId="18" fillId="8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vertical="center"/>
    </xf>
    <xf numFmtId="0" fontId="17" fillId="0" borderId="1" xfId="0" applyNumberFormat="1" applyFont="1" applyBorder="1" applyAlignment="1"/>
    <xf numFmtId="0" fontId="17" fillId="0" borderId="0" xfId="0" applyNumberFormat="1" applyFont="1" applyAlignment="1"/>
    <xf numFmtId="0" fontId="17" fillId="0" borderId="0" xfId="0" applyFont="1" applyAlignment="1"/>
    <xf numFmtId="0" fontId="21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168" fontId="12" fillId="0" borderId="10" xfId="8" applyNumberFormat="1" applyFont="1" applyBorder="1" applyAlignment="1">
      <alignment vertical="center"/>
    </xf>
    <xf numFmtId="168" fontId="12" fillId="0" borderId="10" xfId="8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vertical="center"/>
    </xf>
    <xf numFmtId="4" fontId="12" fillId="0" borderId="10" xfId="0" applyNumberFormat="1" applyFont="1" applyBorder="1" applyAlignment="1">
      <alignment horizontal="center" vertical="center"/>
    </xf>
    <xf numFmtId="168" fontId="8" fillId="0" borderId="10" xfId="8" applyNumberFormat="1" applyFont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12" fillId="0" borderId="10" xfId="0" applyFont="1" applyBorder="1" applyAlignment="1">
      <alignment horizontal="right" vertical="center" wrapText="1"/>
    </xf>
    <xf numFmtId="49" fontId="12" fillId="0" borderId="10" xfId="0" applyNumberFormat="1" applyFont="1" applyBorder="1" applyAlignment="1">
      <alignment horizontal="right"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9" fillId="3" borderId="10" xfId="0" applyNumberFormat="1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781050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0500"/>
          <a:ext cx="57721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2"/>
  <sheetViews>
    <sheetView showGridLines="0" tabSelected="1" zoomScaleNormal="100" workbookViewId="0">
      <selection activeCell="D15" sqref="D15"/>
    </sheetView>
  </sheetViews>
  <sheetFormatPr baseColWidth="10" defaultColWidth="10.85546875" defaultRowHeight="11.25" customHeight="1"/>
  <cols>
    <col min="1" max="1" width="6.28515625" style="2" customWidth="1"/>
    <col min="2" max="2" width="19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4" t="s">
        <v>0</v>
      </c>
      <c r="C9" s="95" t="s">
        <v>103</v>
      </c>
      <c r="D9" s="19"/>
      <c r="E9" s="109" t="s">
        <v>83</v>
      </c>
      <c r="F9" s="110"/>
      <c r="G9" s="99">
        <v>800</v>
      </c>
    </row>
    <row r="10" spans="1:7" ht="15">
      <c r="A10" s="3"/>
      <c r="B10" s="18" t="s">
        <v>1</v>
      </c>
      <c r="C10" s="96" t="s">
        <v>74</v>
      </c>
      <c r="D10" s="19"/>
      <c r="E10" s="107" t="s">
        <v>2</v>
      </c>
      <c r="F10" s="108"/>
      <c r="G10" s="99" t="s">
        <v>102</v>
      </c>
    </row>
    <row r="11" spans="1:7" ht="15">
      <c r="A11" s="3"/>
      <c r="B11" s="18" t="s">
        <v>3</v>
      </c>
      <c r="C11" s="97" t="s">
        <v>75</v>
      </c>
      <c r="D11" s="19"/>
      <c r="E11" s="107" t="s">
        <v>84</v>
      </c>
      <c r="F11" s="108"/>
      <c r="G11" s="100">
        <v>10000</v>
      </c>
    </row>
    <row r="12" spans="1:7" ht="11.25" customHeight="1">
      <c r="A12" s="3"/>
      <c r="B12" s="18" t="s">
        <v>4</v>
      </c>
      <c r="C12" s="98" t="s">
        <v>59</v>
      </c>
      <c r="D12" s="19"/>
      <c r="E12" s="101" t="s">
        <v>5</v>
      </c>
      <c r="F12" s="102"/>
      <c r="G12" s="100">
        <f>+G9*G11</f>
        <v>8000000</v>
      </c>
    </row>
    <row r="13" spans="1:7" ht="11.25" customHeight="1">
      <c r="A13" s="3"/>
      <c r="B13" s="18" t="s">
        <v>6</v>
      </c>
      <c r="C13" s="98" t="s">
        <v>118</v>
      </c>
      <c r="D13" s="19"/>
      <c r="E13" s="107" t="s">
        <v>7</v>
      </c>
      <c r="F13" s="108"/>
      <c r="G13" s="103" t="s">
        <v>82</v>
      </c>
    </row>
    <row r="14" spans="1:7" ht="30" customHeight="1">
      <c r="A14" s="3"/>
      <c r="B14" s="18" t="s">
        <v>8</v>
      </c>
      <c r="C14" s="98" t="s">
        <v>119</v>
      </c>
      <c r="D14" s="19"/>
      <c r="E14" s="107" t="s">
        <v>9</v>
      </c>
      <c r="F14" s="108"/>
      <c r="G14" s="104" t="s">
        <v>102</v>
      </c>
    </row>
    <row r="15" spans="1:7" ht="19.5" customHeight="1">
      <c r="A15" s="3"/>
      <c r="B15" s="18" t="s">
        <v>10</v>
      </c>
      <c r="C15" s="97" t="s">
        <v>120</v>
      </c>
      <c r="D15" s="19"/>
      <c r="E15" s="111" t="s">
        <v>11</v>
      </c>
      <c r="F15" s="112"/>
      <c r="G15" s="103" t="s">
        <v>85</v>
      </c>
    </row>
    <row r="16" spans="1:7" ht="12" customHeight="1">
      <c r="A16" s="3"/>
      <c r="B16" s="33"/>
      <c r="C16" s="34"/>
      <c r="D16" s="19"/>
      <c r="E16" s="19"/>
      <c r="F16" s="19"/>
      <c r="G16" s="35"/>
    </row>
    <row r="17" spans="1:8" ht="12" customHeight="1">
      <c r="A17" s="3"/>
      <c r="B17" s="113" t="s">
        <v>12</v>
      </c>
      <c r="C17" s="114"/>
      <c r="D17" s="114"/>
      <c r="E17" s="114"/>
      <c r="F17" s="114"/>
      <c r="G17" s="114"/>
    </row>
    <row r="18" spans="1:8" ht="12" customHeight="1">
      <c r="A18" s="3"/>
      <c r="B18" s="19"/>
      <c r="C18" s="36"/>
      <c r="D18" s="36"/>
      <c r="E18" s="36"/>
      <c r="F18" s="19"/>
      <c r="G18" s="19"/>
    </row>
    <row r="19" spans="1:8" ht="12" customHeight="1">
      <c r="A19" s="3"/>
      <c r="B19" s="76" t="s">
        <v>13</v>
      </c>
      <c r="C19" s="37"/>
      <c r="D19" s="37"/>
      <c r="E19" s="37"/>
      <c r="F19" s="37"/>
      <c r="G19" s="37"/>
    </row>
    <row r="20" spans="1:8" ht="24" customHeight="1">
      <c r="A20" s="3"/>
      <c r="B20" s="80" t="s">
        <v>14</v>
      </c>
      <c r="C20" s="80" t="s">
        <v>15</v>
      </c>
      <c r="D20" s="80" t="s">
        <v>78</v>
      </c>
      <c r="E20" s="80" t="s">
        <v>17</v>
      </c>
      <c r="F20" s="80" t="s">
        <v>18</v>
      </c>
      <c r="G20" s="80" t="s">
        <v>19</v>
      </c>
    </row>
    <row r="21" spans="1:8" ht="15">
      <c r="A21" s="3"/>
      <c r="B21" s="7" t="s">
        <v>62</v>
      </c>
      <c r="C21" s="10" t="s">
        <v>76</v>
      </c>
      <c r="D21" s="10">
        <v>25</v>
      </c>
      <c r="E21" s="10" t="s">
        <v>67</v>
      </c>
      <c r="F21" s="8">
        <v>35000</v>
      </c>
      <c r="G21" s="8">
        <f t="shared" ref="G21:G26" si="0">D21*F21</f>
        <v>875000</v>
      </c>
      <c r="H21" s="20"/>
    </row>
    <row r="22" spans="1:8" ht="12.75" customHeight="1">
      <c r="A22" s="3"/>
      <c r="B22" s="9" t="s">
        <v>60</v>
      </c>
      <c r="C22" s="10" t="s">
        <v>20</v>
      </c>
      <c r="D22" s="15">
        <v>1</v>
      </c>
      <c r="E22" s="10" t="s">
        <v>68</v>
      </c>
      <c r="F22" s="8">
        <v>35000</v>
      </c>
      <c r="G22" s="8">
        <f t="shared" si="0"/>
        <v>35000</v>
      </c>
      <c r="H22" s="20"/>
    </row>
    <row r="23" spans="1:8" ht="12.75" customHeight="1">
      <c r="A23" s="3"/>
      <c r="B23" s="9" t="s">
        <v>61</v>
      </c>
      <c r="C23" s="10" t="s">
        <v>20</v>
      </c>
      <c r="D23" s="15">
        <v>15</v>
      </c>
      <c r="E23" s="10" t="s">
        <v>77</v>
      </c>
      <c r="F23" s="8">
        <v>35000</v>
      </c>
      <c r="G23" s="8">
        <f t="shared" si="0"/>
        <v>525000</v>
      </c>
      <c r="H23" s="20"/>
    </row>
    <row r="24" spans="1:8" ht="12.75" customHeight="1">
      <c r="A24" s="3"/>
      <c r="B24" s="9" t="s">
        <v>98</v>
      </c>
      <c r="C24" s="10" t="s">
        <v>20</v>
      </c>
      <c r="D24" s="15">
        <v>30</v>
      </c>
      <c r="E24" s="10" t="s">
        <v>99</v>
      </c>
      <c r="F24" s="8">
        <v>35000</v>
      </c>
      <c r="G24" s="8">
        <f t="shared" si="0"/>
        <v>1050000</v>
      </c>
      <c r="H24" s="20"/>
    </row>
    <row r="25" spans="1:8" ht="12.75" customHeight="1">
      <c r="A25" s="3"/>
      <c r="B25" s="9" t="s">
        <v>100</v>
      </c>
      <c r="C25" s="10" t="s">
        <v>20</v>
      </c>
      <c r="D25" s="15">
        <v>5</v>
      </c>
      <c r="E25" s="10" t="s">
        <v>101</v>
      </c>
      <c r="F25" s="8">
        <v>35000</v>
      </c>
      <c r="G25" s="8">
        <f t="shared" si="0"/>
        <v>175000</v>
      </c>
      <c r="H25" s="20"/>
    </row>
    <row r="26" spans="1:8" ht="12.75" customHeight="1">
      <c r="A26" s="3"/>
      <c r="B26" s="9" t="s">
        <v>63</v>
      </c>
      <c r="C26" s="10" t="s">
        <v>20</v>
      </c>
      <c r="D26" s="15">
        <v>3</v>
      </c>
      <c r="E26" s="10" t="s">
        <v>77</v>
      </c>
      <c r="F26" s="8">
        <v>35000</v>
      </c>
      <c r="G26" s="8">
        <f t="shared" si="0"/>
        <v>105000</v>
      </c>
      <c r="H26" s="20"/>
    </row>
    <row r="27" spans="1:8" ht="12.75" customHeight="1">
      <c r="A27" s="3"/>
      <c r="B27" s="88" t="s">
        <v>21</v>
      </c>
      <c r="C27" s="85"/>
      <c r="D27" s="85"/>
      <c r="E27" s="85"/>
      <c r="F27" s="86"/>
      <c r="G27" s="87">
        <f>SUM(G21:G26)</f>
        <v>2765000</v>
      </c>
    </row>
    <row r="28" spans="1:8" ht="12" customHeight="1">
      <c r="A28" s="3"/>
      <c r="B28" s="19"/>
      <c r="C28" s="19"/>
      <c r="D28" s="19"/>
      <c r="E28" s="19"/>
      <c r="F28" s="21"/>
      <c r="G28" s="21"/>
    </row>
    <row r="29" spans="1:8" ht="12" customHeight="1">
      <c r="A29" s="3"/>
      <c r="B29" s="76" t="s">
        <v>22</v>
      </c>
      <c r="C29" s="38"/>
      <c r="D29" s="38"/>
      <c r="E29" s="38"/>
      <c r="F29" s="37"/>
      <c r="G29" s="37"/>
    </row>
    <row r="30" spans="1:8" ht="24" customHeight="1">
      <c r="A30" s="3"/>
      <c r="B30" s="77" t="s">
        <v>14</v>
      </c>
      <c r="C30" s="80" t="s">
        <v>15</v>
      </c>
      <c r="D30" s="80" t="s">
        <v>16</v>
      </c>
      <c r="E30" s="77" t="s">
        <v>17</v>
      </c>
      <c r="F30" s="80" t="s">
        <v>18</v>
      </c>
      <c r="G30" s="77" t="s">
        <v>19</v>
      </c>
    </row>
    <row r="31" spans="1:8" ht="12" customHeight="1">
      <c r="A31" s="3"/>
      <c r="B31" s="92" t="s">
        <v>112</v>
      </c>
      <c r="C31" s="93"/>
      <c r="D31" s="93"/>
      <c r="E31" s="93"/>
      <c r="F31" s="92"/>
      <c r="G31" s="92"/>
    </row>
    <row r="32" spans="1:8" ht="12" customHeight="1">
      <c r="A32" s="3"/>
      <c r="B32" s="88" t="s">
        <v>23</v>
      </c>
      <c r="C32" s="85"/>
      <c r="D32" s="85"/>
      <c r="E32" s="85"/>
      <c r="F32" s="86"/>
      <c r="G32" s="86"/>
    </row>
    <row r="33" spans="1:11" ht="12" customHeight="1">
      <c r="A33" s="3"/>
      <c r="B33" s="19"/>
      <c r="C33" s="19"/>
      <c r="D33" s="19"/>
      <c r="E33" s="19"/>
      <c r="F33" s="21"/>
      <c r="G33" s="21"/>
    </row>
    <row r="34" spans="1:11" ht="12" customHeight="1">
      <c r="A34" s="3"/>
      <c r="B34" s="76" t="s">
        <v>24</v>
      </c>
      <c r="C34" s="38"/>
      <c r="D34" s="38"/>
      <c r="E34" s="38"/>
      <c r="F34" s="37"/>
      <c r="G34" s="37"/>
    </row>
    <row r="35" spans="1:11" ht="24" customHeight="1">
      <c r="A35" s="3"/>
      <c r="B35" s="77" t="s">
        <v>14</v>
      </c>
      <c r="C35" s="77" t="s">
        <v>15</v>
      </c>
      <c r="D35" s="77" t="s">
        <v>79</v>
      </c>
      <c r="E35" s="77" t="s">
        <v>17</v>
      </c>
      <c r="F35" s="80" t="s">
        <v>18</v>
      </c>
      <c r="G35" s="77" t="s">
        <v>19</v>
      </c>
    </row>
    <row r="36" spans="1:11" ht="12.75" customHeight="1">
      <c r="A36" s="3"/>
      <c r="B36" s="78" t="s">
        <v>56</v>
      </c>
      <c r="C36" s="81" t="s">
        <v>113</v>
      </c>
      <c r="D36" s="89">
        <v>1</v>
      </c>
      <c r="E36" s="81" t="s">
        <v>86</v>
      </c>
      <c r="F36" s="90">
        <v>75000</v>
      </c>
      <c r="G36" s="83">
        <f>+D36*F36</f>
        <v>75000</v>
      </c>
    </row>
    <row r="37" spans="1:11" ht="12.75" customHeight="1">
      <c r="A37" s="3"/>
      <c r="B37" s="78" t="s">
        <v>117</v>
      </c>
      <c r="C37" s="81" t="s">
        <v>113</v>
      </c>
      <c r="D37" s="91">
        <v>2</v>
      </c>
      <c r="E37" s="81" t="s">
        <v>86</v>
      </c>
      <c r="F37" s="90">
        <v>55000</v>
      </c>
      <c r="G37" s="83">
        <f t="shared" ref="G37:G41" si="1">+D37*F37</f>
        <v>110000</v>
      </c>
    </row>
    <row r="38" spans="1:11" ht="12.75" customHeight="1">
      <c r="A38" s="3"/>
      <c r="B38" s="78" t="s">
        <v>87</v>
      </c>
      <c r="C38" s="81" t="s">
        <v>113</v>
      </c>
      <c r="D38" s="91">
        <v>1</v>
      </c>
      <c r="E38" s="81" t="s">
        <v>88</v>
      </c>
      <c r="F38" s="90">
        <v>25000</v>
      </c>
      <c r="G38" s="83">
        <f>+D38*F38</f>
        <v>25000</v>
      </c>
    </row>
    <row r="39" spans="1:11" ht="12.75" customHeight="1">
      <c r="A39" s="3"/>
      <c r="B39" s="78" t="s">
        <v>89</v>
      </c>
      <c r="C39" s="81" t="s">
        <v>113</v>
      </c>
      <c r="D39" s="91">
        <v>1</v>
      </c>
      <c r="E39" s="81" t="s">
        <v>90</v>
      </c>
      <c r="F39" s="90">
        <v>30000</v>
      </c>
      <c r="G39" s="83">
        <f t="shared" si="1"/>
        <v>30000</v>
      </c>
    </row>
    <row r="40" spans="1:11" ht="12.75" customHeight="1">
      <c r="A40" s="3"/>
      <c r="B40" s="78" t="s">
        <v>91</v>
      </c>
      <c r="C40" s="81" t="s">
        <v>113</v>
      </c>
      <c r="D40" s="91">
        <v>1</v>
      </c>
      <c r="E40" s="81" t="s">
        <v>92</v>
      </c>
      <c r="F40" s="90">
        <v>40000</v>
      </c>
      <c r="G40" s="83">
        <f t="shared" si="1"/>
        <v>40000</v>
      </c>
    </row>
    <row r="41" spans="1:11" ht="12.75" customHeight="1">
      <c r="A41" s="3"/>
      <c r="B41" s="78" t="s">
        <v>93</v>
      </c>
      <c r="C41" s="81" t="s">
        <v>113</v>
      </c>
      <c r="D41" s="91">
        <v>1</v>
      </c>
      <c r="E41" s="81" t="s">
        <v>94</v>
      </c>
      <c r="F41" s="90">
        <v>25000</v>
      </c>
      <c r="G41" s="83">
        <f t="shared" si="1"/>
        <v>25000</v>
      </c>
    </row>
    <row r="42" spans="1:11" ht="12.75" customHeight="1">
      <c r="A42" s="3"/>
      <c r="B42" s="88" t="s">
        <v>25</v>
      </c>
      <c r="C42" s="85"/>
      <c r="D42" s="85"/>
      <c r="E42" s="85"/>
      <c r="F42" s="86"/>
      <c r="G42" s="87">
        <f>SUM(G36:G41)</f>
        <v>305000</v>
      </c>
    </row>
    <row r="43" spans="1:11" ht="12" customHeight="1">
      <c r="A43" s="3"/>
      <c r="B43" s="19"/>
      <c r="C43" s="19"/>
      <c r="D43" s="19"/>
      <c r="E43" s="19"/>
      <c r="F43" s="21"/>
      <c r="G43" s="21"/>
    </row>
    <row r="44" spans="1:11" ht="12" customHeight="1">
      <c r="A44" s="3"/>
      <c r="B44" s="76" t="s">
        <v>26</v>
      </c>
      <c r="C44" s="38"/>
      <c r="D44" s="38"/>
      <c r="E44" s="38"/>
      <c r="F44" s="37"/>
      <c r="G44" s="37"/>
    </row>
    <row r="45" spans="1:11" ht="24" customHeight="1">
      <c r="A45" s="3"/>
      <c r="B45" s="80" t="s">
        <v>27</v>
      </c>
      <c r="C45" s="80" t="s">
        <v>28</v>
      </c>
      <c r="D45" s="80" t="s">
        <v>80</v>
      </c>
      <c r="E45" s="80" t="s">
        <v>17</v>
      </c>
      <c r="F45" s="80" t="s">
        <v>18</v>
      </c>
      <c r="G45" s="80" t="s">
        <v>19</v>
      </c>
      <c r="K45" s="2"/>
    </row>
    <row r="46" spans="1:11" ht="12.75" customHeight="1">
      <c r="A46" s="3"/>
      <c r="B46" s="14" t="s">
        <v>69</v>
      </c>
      <c r="C46" s="12" t="s">
        <v>97</v>
      </c>
      <c r="D46" s="13">
        <v>65000</v>
      </c>
      <c r="E46" s="12" t="s">
        <v>67</v>
      </c>
      <c r="F46" s="4">
        <v>35</v>
      </c>
      <c r="G46" s="16">
        <f>D46*F46</f>
        <v>2275000</v>
      </c>
      <c r="K46" s="2"/>
    </row>
    <row r="47" spans="1:11" ht="12.75" customHeight="1">
      <c r="A47" s="3"/>
      <c r="B47" s="14" t="s">
        <v>66</v>
      </c>
      <c r="C47" s="11"/>
      <c r="D47" s="11"/>
      <c r="E47" s="12"/>
      <c r="F47" s="5"/>
      <c r="G47" s="17"/>
      <c r="K47" s="2"/>
    </row>
    <row r="48" spans="1:11" ht="12.75" customHeight="1">
      <c r="A48" s="3"/>
      <c r="B48" s="11" t="s">
        <v>58</v>
      </c>
      <c r="C48" s="12" t="s">
        <v>55</v>
      </c>
      <c r="D48" s="13">
        <v>350</v>
      </c>
      <c r="E48" s="12" t="s">
        <v>70</v>
      </c>
      <c r="F48" s="4">
        <v>1000</v>
      </c>
      <c r="G48" s="16">
        <f>D48*F48</f>
        <v>350000</v>
      </c>
      <c r="K48" s="2"/>
    </row>
    <row r="49" spans="1:11" ht="12.75" customHeight="1">
      <c r="A49" s="3"/>
      <c r="B49" s="11" t="s">
        <v>64</v>
      </c>
      <c r="C49" s="12" t="s">
        <v>55</v>
      </c>
      <c r="D49" s="13">
        <v>400</v>
      </c>
      <c r="E49" s="12" t="s">
        <v>67</v>
      </c>
      <c r="F49" s="4">
        <v>1400</v>
      </c>
      <c r="G49" s="16">
        <f t="shared" ref="G49:G52" si="2">D49*F49</f>
        <v>560000</v>
      </c>
      <c r="K49" s="2"/>
    </row>
    <row r="50" spans="1:11" ht="12.75" customHeight="1">
      <c r="A50" s="3"/>
      <c r="B50" s="14" t="s">
        <v>57</v>
      </c>
      <c r="C50" s="12"/>
      <c r="D50" s="13"/>
      <c r="E50" s="12"/>
      <c r="F50" s="5"/>
      <c r="G50" s="16">
        <f t="shared" si="2"/>
        <v>0</v>
      </c>
      <c r="K50" s="2"/>
    </row>
    <row r="51" spans="1:11" ht="12.75" customHeight="1">
      <c r="A51" s="3"/>
      <c r="B51" s="11" t="s">
        <v>114</v>
      </c>
      <c r="C51" s="12" t="s">
        <v>71</v>
      </c>
      <c r="D51" s="13">
        <v>0.5</v>
      </c>
      <c r="E51" s="12" t="s">
        <v>72</v>
      </c>
      <c r="F51" s="6">
        <v>38100</v>
      </c>
      <c r="G51" s="16">
        <f t="shared" si="2"/>
        <v>19050</v>
      </c>
    </row>
    <row r="52" spans="1:11" ht="12.75" customHeight="1">
      <c r="A52" s="3"/>
      <c r="B52" s="11" t="s">
        <v>115</v>
      </c>
      <c r="C52" s="12" t="s">
        <v>65</v>
      </c>
      <c r="D52" s="13">
        <v>1</v>
      </c>
      <c r="E52" s="12" t="s">
        <v>73</v>
      </c>
      <c r="F52" s="6">
        <v>15100</v>
      </c>
      <c r="G52" s="16">
        <f t="shared" si="2"/>
        <v>15100</v>
      </c>
    </row>
    <row r="53" spans="1:11" ht="13.5" customHeight="1">
      <c r="A53" s="3"/>
      <c r="B53" s="88" t="s">
        <v>30</v>
      </c>
      <c r="C53" s="85"/>
      <c r="D53" s="85"/>
      <c r="E53" s="85"/>
      <c r="F53" s="86"/>
      <c r="G53" s="87">
        <f>SUM(G46:G52)</f>
        <v>3219150</v>
      </c>
    </row>
    <row r="54" spans="1:11" ht="12" customHeight="1">
      <c r="A54" s="3"/>
      <c r="B54" s="19"/>
      <c r="C54" s="19"/>
      <c r="D54" s="19"/>
      <c r="E54" s="39"/>
      <c r="F54" s="21"/>
      <c r="G54" s="21"/>
    </row>
    <row r="55" spans="1:11" ht="12" customHeight="1">
      <c r="A55" s="3"/>
      <c r="B55" s="76" t="s">
        <v>31</v>
      </c>
      <c r="C55" s="38"/>
      <c r="D55" s="38"/>
      <c r="E55" s="38"/>
      <c r="F55" s="37"/>
      <c r="G55" s="37"/>
    </row>
    <row r="56" spans="1:11" ht="24" customHeight="1">
      <c r="A56" s="3"/>
      <c r="B56" s="77" t="s">
        <v>32</v>
      </c>
      <c r="C56" s="80" t="s">
        <v>28</v>
      </c>
      <c r="D56" s="80" t="s">
        <v>29</v>
      </c>
      <c r="E56" s="77" t="s">
        <v>17</v>
      </c>
      <c r="F56" s="80" t="s">
        <v>18</v>
      </c>
      <c r="G56" s="77" t="s">
        <v>19</v>
      </c>
    </row>
    <row r="57" spans="1:11" ht="12.75" customHeight="1">
      <c r="A57" s="3"/>
      <c r="B57" s="78" t="s">
        <v>95</v>
      </c>
      <c r="C57" s="81" t="s">
        <v>109</v>
      </c>
      <c r="D57" s="81">
        <v>1</v>
      </c>
      <c r="E57" s="82" t="s">
        <v>81</v>
      </c>
      <c r="F57" s="83">
        <v>4000</v>
      </c>
      <c r="G57" s="83">
        <f>+D57*F57</f>
        <v>4000</v>
      </c>
    </row>
    <row r="58" spans="1:11" ht="12.75" customHeight="1">
      <c r="A58" s="3"/>
      <c r="B58" s="78" t="s">
        <v>116</v>
      </c>
      <c r="C58" s="81" t="s">
        <v>109</v>
      </c>
      <c r="D58" s="81">
        <v>820</v>
      </c>
      <c r="E58" s="82" t="s">
        <v>81</v>
      </c>
      <c r="F58" s="83">
        <v>400</v>
      </c>
      <c r="G58" s="83">
        <f>+D58*F58</f>
        <v>328000</v>
      </c>
    </row>
    <row r="59" spans="1:11" ht="12.75" customHeight="1">
      <c r="A59" s="3"/>
      <c r="B59" s="78" t="s">
        <v>111</v>
      </c>
      <c r="C59" s="81" t="s">
        <v>110</v>
      </c>
      <c r="D59" s="81">
        <v>1</v>
      </c>
      <c r="E59" s="82" t="s">
        <v>96</v>
      </c>
      <c r="F59" s="83">
        <v>33515</v>
      </c>
      <c r="G59" s="84">
        <f>+F59</f>
        <v>33515</v>
      </c>
    </row>
    <row r="60" spans="1:11" ht="13.5" customHeight="1">
      <c r="A60" s="3"/>
      <c r="B60" s="79" t="s">
        <v>33</v>
      </c>
      <c r="C60" s="85"/>
      <c r="D60" s="85"/>
      <c r="E60" s="85"/>
      <c r="F60" s="86"/>
      <c r="G60" s="87">
        <f>SUM(G57:G59)</f>
        <v>365515</v>
      </c>
    </row>
    <row r="61" spans="1:11" ht="12" customHeight="1">
      <c r="A61" s="3"/>
      <c r="B61" s="19"/>
      <c r="C61" s="19"/>
      <c r="D61" s="19"/>
      <c r="E61" s="19"/>
      <c r="F61" s="21"/>
      <c r="G61" s="21"/>
    </row>
    <row r="62" spans="1:11" ht="12" customHeight="1">
      <c r="A62" s="3"/>
      <c r="B62" s="66" t="s">
        <v>34</v>
      </c>
      <c r="C62" s="67"/>
      <c r="D62" s="67"/>
      <c r="E62" s="67"/>
      <c r="F62" s="67"/>
      <c r="G62" s="68">
        <f>G27+G42+G53+G60</f>
        <v>6654665</v>
      </c>
    </row>
    <row r="63" spans="1:11" ht="12" customHeight="1">
      <c r="A63" s="3"/>
      <c r="B63" s="69" t="s">
        <v>35</v>
      </c>
      <c r="C63" s="23"/>
      <c r="D63" s="23"/>
      <c r="E63" s="23"/>
      <c r="F63" s="23"/>
      <c r="G63" s="70">
        <f>G62*0.05</f>
        <v>332733.25</v>
      </c>
    </row>
    <row r="64" spans="1:11" ht="12" customHeight="1">
      <c r="A64" s="3"/>
      <c r="B64" s="71" t="s">
        <v>36</v>
      </c>
      <c r="C64" s="22"/>
      <c r="D64" s="22"/>
      <c r="E64" s="22"/>
      <c r="F64" s="22"/>
      <c r="G64" s="72">
        <f>G63+G62</f>
        <v>6987398.25</v>
      </c>
    </row>
    <row r="65" spans="1:255" ht="12" customHeight="1">
      <c r="A65" s="3"/>
      <c r="B65" s="69" t="s">
        <v>37</v>
      </c>
      <c r="C65" s="23"/>
      <c r="D65" s="23"/>
      <c r="E65" s="23"/>
      <c r="F65" s="23"/>
      <c r="G65" s="70">
        <f>G12</f>
        <v>8000000</v>
      </c>
    </row>
    <row r="66" spans="1:255" ht="12" customHeight="1">
      <c r="A66" s="3"/>
      <c r="B66" s="73" t="s">
        <v>38</v>
      </c>
      <c r="C66" s="74"/>
      <c r="D66" s="74"/>
      <c r="E66" s="74"/>
      <c r="F66" s="74"/>
      <c r="G66" s="75">
        <f>G65-G64</f>
        <v>1012601.75</v>
      </c>
    </row>
    <row r="67" spans="1:255" s="43" customFormat="1" ht="12" customHeight="1">
      <c r="A67" s="25"/>
      <c r="B67" s="26" t="s">
        <v>105</v>
      </c>
      <c r="C67" s="24"/>
      <c r="D67" s="24"/>
      <c r="E67" s="24"/>
      <c r="F67" s="24"/>
      <c r="G67" s="40"/>
      <c r="H67" s="41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  <c r="IU67" s="42"/>
    </row>
    <row r="68" spans="1:255" s="43" customFormat="1" ht="12" customHeight="1" thickBot="1">
      <c r="A68" s="25"/>
      <c r="B68" s="27"/>
      <c r="C68" s="24"/>
      <c r="D68" s="24"/>
      <c r="E68" s="24"/>
      <c r="F68" s="24"/>
      <c r="G68" s="40"/>
      <c r="H68" s="41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  <c r="IT68" s="42"/>
      <c r="IU68" s="42"/>
    </row>
    <row r="69" spans="1:255" s="43" customFormat="1" ht="12" customHeight="1">
      <c r="A69" s="25"/>
      <c r="B69" s="46" t="s">
        <v>104</v>
      </c>
      <c r="C69" s="47"/>
      <c r="D69" s="47"/>
      <c r="E69" s="47"/>
      <c r="F69" s="48"/>
      <c r="G69" s="40"/>
      <c r="H69" s="41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  <c r="IT69" s="42"/>
      <c r="IU69" s="42"/>
    </row>
    <row r="70" spans="1:255" s="43" customFormat="1" ht="12" customHeight="1">
      <c r="A70" s="25"/>
      <c r="B70" s="49" t="s">
        <v>39</v>
      </c>
      <c r="C70" s="25"/>
      <c r="D70" s="25"/>
      <c r="E70" s="25"/>
      <c r="F70" s="50"/>
      <c r="G70" s="40"/>
      <c r="H70" s="41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  <c r="IU70" s="42"/>
    </row>
    <row r="71" spans="1:255" s="43" customFormat="1" ht="12" customHeight="1">
      <c r="A71" s="25"/>
      <c r="B71" s="49" t="s">
        <v>40</v>
      </c>
      <c r="C71" s="25"/>
      <c r="D71" s="25"/>
      <c r="E71" s="25"/>
      <c r="F71" s="50"/>
      <c r="G71" s="40"/>
      <c r="H71" s="41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  <c r="IU71" s="42"/>
    </row>
    <row r="72" spans="1:255" s="43" customFormat="1" ht="12" customHeight="1">
      <c r="A72" s="25"/>
      <c r="B72" s="49" t="s">
        <v>41</v>
      </c>
      <c r="C72" s="25"/>
      <c r="D72" s="25"/>
      <c r="E72" s="25"/>
      <c r="F72" s="50"/>
      <c r="G72" s="40"/>
      <c r="H72" s="41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  <c r="IT72" s="42"/>
      <c r="IU72" s="42"/>
    </row>
    <row r="73" spans="1:255" s="43" customFormat="1" ht="12" customHeight="1">
      <c r="A73" s="25"/>
      <c r="B73" s="49" t="s">
        <v>42</v>
      </c>
      <c r="C73" s="25"/>
      <c r="D73" s="25"/>
      <c r="E73" s="25"/>
      <c r="F73" s="50"/>
      <c r="G73" s="40"/>
      <c r="H73" s="41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  <c r="IT73" s="42"/>
      <c r="IU73" s="42"/>
    </row>
    <row r="74" spans="1:255" s="43" customFormat="1" ht="12" customHeight="1">
      <c r="A74" s="25"/>
      <c r="B74" s="49" t="s">
        <v>43</v>
      </c>
      <c r="C74" s="25"/>
      <c r="D74" s="25"/>
      <c r="E74" s="25"/>
      <c r="F74" s="50"/>
      <c r="G74" s="40"/>
      <c r="H74" s="41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  <c r="IU74" s="42"/>
    </row>
    <row r="75" spans="1:255" s="43" customFormat="1" ht="12" customHeight="1" thickBot="1">
      <c r="A75" s="25"/>
      <c r="B75" s="51" t="s">
        <v>44</v>
      </c>
      <c r="C75" s="52"/>
      <c r="D75" s="52"/>
      <c r="E75" s="52"/>
      <c r="F75" s="53"/>
      <c r="G75" s="40"/>
      <c r="H75" s="41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  <c r="IT75" s="42"/>
      <c r="IU75" s="42"/>
    </row>
    <row r="76" spans="1:255" s="43" customFormat="1" ht="12" customHeight="1">
      <c r="A76" s="25"/>
      <c r="B76" s="27"/>
      <c r="C76" s="25"/>
      <c r="D76" s="25"/>
      <c r="E76" s="25"/>
      <c r="F76" s="25"/>
      <c r="G76" s="40"/>
      <c r="H76" s="41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  <c r="IT76" s="42"/>
      <c r="IU76" s="42"/>
    </row>
    <row r="77" spans="1:255" s="43" customFormat="1" ht="12" customHeight="1">
      <c r="A77" s="25"/>
      <c r="B77" s="105" t="s">
        <v>45</v>
      </c>
      <c r="C77" s="106"/>
      <c r="D77" s="54"/>
      <c r="E77" s="28"/>
      <c r="F77" s="28"/>
      <c r="G77" s="40"/>
      <c r="H77" s="41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  <c r="IU77" s="42"/>
    </row>
    <row r="78" spans="1:255" s="43" customFormat="1" ht="12" customHeight="1">
      <c r="A78" s="25"/>
      <c r="B78" s="55" t="s">
        <v>32</v>
      </c>
      <c r="C78" s="56" t="s">
        <v>46</v>
      </c>
      <c r="D78" s="57" t="s">
        <v>47</v>
      </c>
      <c r="E78" s="28"/>
      <c r="F78" s="28"/>
      <c r="G78" s="40"/>
      <c r="H78" s="41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  <c r="IT78" s="42"/>
      <c r="IU78" s="42"/>
    </row>
    <row r="79" spans="1:255" s="43" customFormat="1" ht="12" customHeight="1">
      <c r="A79" s="25"/>
      <c r="B79" s="58" t="s">
        <v>48</v>
      </c>
      <c r="C79" s="59">
        <f>G27</f>
        <v>2765000</v>
      </c>
      <c r="D79" s="60">
        <f>(C79/C85)</f>
        <v>0.39571238121428098</v>
      </c>
      <c r="E79" s="28"/>
      <c r="F79" s="28"/>
      <c r="G79" s="40"/>
      <c r="H79" s="41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2"/>
      <c r="HY79" s="42"/>
      <c r="HZ79" s="42"/>
      <c r="IA79" s="42"/>
      <c r="IB79" s="42"/>
      <c r="IC79" s="42"/>
      <c r="ID79" s="42"/>
      <c r="IE79" s="4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R79" s="42"/>
      <c r="IS79" s="42"/>
      <c r="IT79" s="42"/>
      <c r="IU79" s="42"/>
    </row>
    <row r="80" spans="1:255" s="43" customFormat="1" ht="12" customHeight="1">
      <c r="A80" s="25"/>
      <c r="B80" s="58" t="s">
        <v>49</v>
      </c>
      <c r="C80" s="61">
        <v>0</v>
      </c>
      <c r="D80" s="60">
        <v>0</v>
      </c>
      <c r="E80" s="28"/>
      <c r="F80" s="28"/>
      <c r="G80" s="40"/>
      <c r="H80" s="41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  <c r="IU80" s="42"/>
    </row>
    <row r="81" spans="1:255" s="43" customFormat="1" ht="12" customHeight="1">
      <c r="A81" s="25"/>
      <c r="B81" s="58" t="s">
        <v>50</v>
      </c>
      <c r="C81" s="59">
        <f>G42</f>
        <v>305000</v>
      </c>
      <c r="D81" s="60">
        <f>(C81/C85)</f>
        <v>4.3650009501032809E-2</v>
      </c>
      <c r="E81" s="28"/>
      <c r="F81" s="28"/>
      <c r="G81" s="40"/>
      <c r="H81" s="41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  <c r="IT81" s="42"/>
      <c r="IU81" s="42"/>
    </row>
    <row r="82" spans="1:255" s="43" customFormat="1" ht="12" customHeight="1">
      <c r="A82" s="25"/>
      <c r="B82" s="58" t="s">
        <v>27</v>
      </c>
      <c r="C82" s="59">
        <f>G53</f>
        <v>3219150</v>
      </c>
      <c r="D82" s="60">
        <f>(C82/C85)</f>
        <v>0.46070796093524513</v>
      </c>
      <c r="E82" s="28"/>
      <c r="F82" s="28"/>
      <c r="G82" s="40"/>
      <c r="H82" s="41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  <c r="IU82" s="42"/>
    </row>
    <row r="83" spans="1:255" s="43" customFormat="1" ht="12" customHeight="1">
      <c r="A83" s="25"/>
      <c r="B83" s="58" t="s">
        <v>51</v>
      </c>
      <c r="C83" s="62">
        <f>G60</f>
        <v>365515</v>
      </c>
      <c r="D83" s="60">
        <f>(C83/C85)</f>
        <v>5.231060073039346E-2</v>
      </c>
      <c r="E83" s="29"/>
      <c r="F83" s="29"/>
      <c r="G83" s="40"/>
      <c r="H83" s="41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  <c r="IU83" s="42"/>
    </row>
    <row r="84" spans="1:255" s="43" customFormat="1" ht="12" customHeight="1">
      <c r="A84" s="25"/>
      <c r="B84" s="58" t="s">
        <v>52</v>
      </c>
      <c r="C84" s="62">
        <f>G63</f>
        <v>332733.25</v>
      </c>
      <c r="D84" s="60">
        <f>(C84/C85)</f>
        <v>4.7619047619047616E-2</v>
      </c>
      <c r="E84" s="29"/>
      <c r="F84" s="29"/>
      <c r="G84" s="40"/>
      <c r="H84" s="41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  <c r="IT84" s="42"/>
      <c r="IU84" s="42"/>
    </row>
    <row r="85" spans="1:255" s="43" customFormat="1" ht="12" customHeight="1">
      <c r="A85" s="25"/>
      <c r="B85" s="55" t="s">
        <v>53</v>
      </c>
      <c r="C85" s="63">
        <f>SUM(C79:C84)</f>
        <v>6987398.25</v>
      </c>
      <c r="D85" s="64">
        <f>SUM(D79:D84)</f>
        <v>1</v>
      </c>
      <c r="E85" s="29"/>
      <c r="F85" s="29"/>
      <c r="G85" s="40"/>
      <c r="H85" s="41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  <c r="IT85" s="42"/>
      <c r="IU85" s="42"/>
    </row>
    <row r="86" spans="1:255" s="43" customFormat="1" ht="12" customHeight="1">
      <c r="A86" s="25"/>
      <c r="B86" s="27"/>
      <c r="C86" s="24"/>
      <c r="D86" s="24"/>
      <c r="E86" s="24"/>
      <c r="F86" s="24"/>
      <c r="G86" s="40"/>
      <c r="H86" s="41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  <c r="IT86" s="42"/>
      <c r="IU86" s="42"/>
    </row>
    <row r="87" spans="1:255" s="43" customFormat="1" ht="12" customHeight="1">
      <c r="A87" s="25"/>
      <c r="B87" s="44"/>
      <c r="C87" s="24"/>
      <c r="D87" s="24"/>
      <c r="E87" s="24"/>
      <c r="F87" s="24"/>
      <c r="G87" s="40"/>
      <c r="H87" s="41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  <c r="IT87" s="42"/>
      <c r="IU87" s="42"/>
    </row>
    <row r="88" spans="1:255" s="43" customFormat="1" ht="12" customHeight="1">
      <c r="A88" s="25"/>
      <c r="B88" s="30"/>
      <c r="C88" s="31" t="s">
        <v>107</v>
      </c>
      <c r="D88" s="30"/>
      <c r="E88" s="30"/>
      <c r="F88" s="29"/>
      <c r="G88" s="40"/>
      <c r="H88" s="41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  <c r="IT88" s="42"/>
      <c r="IU88" s="42"/>
    </row>
    <row r="89" spans="1:255" s="43" customFormat="1" ht="12" customHeight="1">
      <c r="A89" s="25"/>
      <c r="B89" s="55" t="s">
        <v>106</v>
      </c>
      <c r="C89" s="65">
        <v>700</v>
      </c>
      <c r="D89" s="65">
        <v>800</v>
      </c>
      <c r="E89" s="65">
        <v>900</v>
      </c>
      <c r="F89" s="32"/>
      <c r="G89" s="45"/>
      <c r="H89" s="41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  <c r="IT89" s="42"/>
      <c r="IU89" s="42"/>
    </row>
    <row r="90" spans="1:255" s="43" customFormat="1" ht="12" customHeight="1">
      <c r="A90" s="25"/>
      <c r="B90" s="55" t="s">
        <v>108</v>
      </c>
      <c r="C90" s="65">
        <f>(G64/C89)</f>
        <v>9981.9974999999995</v>
      </c>
      <c r="D90" s="65">
        <f>C85/D89</f>
        <v>8734.2478124999998</v>
      </c>
      <c r="E90" s="65">
        <f>(G64/E89)</f>
        <v>7763.7758333333331</v>
      </c>
      <c r="F90" s="32"/>
      <c r="G90" s="45"/>
      <c r="H90" s="41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  <c r="IT90" s="42"/>
      <c r="IU90" s="42"/>
    </row>
    <row r="91" spans="1:255" s="43" customFormat="1" ht="12" customHeight="1">
      <c r="A91" s="25"/>
      <c r="B91" s="26" t="s">
        <v>54</v>
      </c>
      <c r="C91" s="25"/>
      <c r="D91" s="25"/>
      <c r="E91" s="25"/>
      <c r="F91" s="25"/>
      <c r="G91" s="25"/>
      <c r="H91" s="41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  <c r="IU91" s="42"/>
    </row>
    <row r="92" spans="1:255" s="43" customFormat="1" ht="12" customHeight="1">
      <c r="A92" s="41"/>
      <c r="B92" s="41"/>
      <c r="C92" s="41"/>
      <c r="D92" s="41"/>
      <c r="E92" s="41"/>
      <c r="F92" s="41"/>
      <c r="G92" s="41"/>
      <c r="H92" s="41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  <c r="IT92" s="42"/>
      <c r="IU92" s="42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2022-03-08T14:00:43Z</cp:lastPrinted>
  <dcterms:created xsi:type="dcterms:W3CDTF">2020-11-27T12:49:26Z</dcterms:created>
  <dcterms:modified xsi:type="dcterms:W3CDTF">2023-03-21T17:17:55Z</dcterms:modified>
</cp:coreProperties>
</file>