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COYHAIQUE\"/>
    </mc:Choice>
  </mc:AlternateContent>
  <bookViews>
    <workbookView xWindow="0" yWindow="0" windowWidth="28800" windowHeight="11730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1" l="1"/>
  <c r="G49" i="1" s="1"/>
  <c r="F44" i="1"/>
  <c r="G44" i="1" s="1"/>
  <c r="F43" i="1"/>
  <c r="G43" i="1" s="1"/>
  <c r="F42" i="1"/>
  <c r="G42" i="1" s="1"/>
  <c r="F41" i="1"/>
  <c r="G41" i="1" s="1"/>
  <c r="G45" i="1" s="1"/>
  <c r="G27" i="1"/>
  <c r="G22" i="1"/>
  <c r="G21" i="1"/>
  <c r="G23" i="1" l="1"/>
  <c r="C70" i="1" s="1"/>
  <c r="G28" i="1"/>
  <c r="C71" i="1" s="1"/>
  <c r="G37" i="1"/>
  <c r="C72" i="1" s="1"/>
  <c r="G50" i="1"/>
  <c r="C74" i="1" s="1"/>
  <c r="G12" i="1"/>
  <c r="G55" i="1" s="1"/>
  <c r="G52" i="1" l="1"/>
  <c r="G53" i="1" s="1"/>
  <c r="G54" i="1" s="1"/>
  <c r="G56" i="1" s="1"/>
  <c r="C73" i="1"/>
  <c r="C75" i="1" l="1"/>
  <c r="C76" i="1" s="1"/>
  <c r="D72" i="1" l="1"/>
  <c r="D73" i="1"/>
  <c r="C81" i="1"/>
  <c r="D81" i="1"/>
  <c r="E81" i="1"/>
  <c r="D70" i="1"/>
  <c r="D74" i="1"/>
  <c r="D75" i="1"/>
  <c r="D76" i="1" l="1"/>
</calcChain>
</file>

<file path=xl/sharedStrings.xml><?xml version="1.0" encoding="utf-8"?>
<sst xmlns="http://schemas.openxmlformats.org/spreadsheetml/2006/main" count="116" uniqueCount="84">
  <si>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</si>
  <si>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</si>
  <si>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</si>
  <si>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</si>
  <si>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</si>
  <si>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</si>
  <si>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</si>
  <si>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</si>
  <si>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</si>
  <si>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</si>
  <si>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</si>
  <si>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</si>
  <si>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</si>
  <si>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</si>
  <si>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</si>
  <si>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</si>
  <si>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</si>
  <si>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</si>
  <si>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</si>
  <si>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</si>
  <si>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</si>
  <si>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</si>
  <si>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</si>
  <si>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</si>
  <si>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</si>
  <si>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</si>
  <si>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</si>
  <si>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</si>
  <si>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</si>
  <si>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</si>
  <si>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</si>
  <si>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</si>
  <si>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</si>
  <si>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</si>
  <si>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</si>
  <si>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</si>
  <si>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</si>
  <si>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</si>
  <si>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</si>
  <si>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</si>
  <si>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</si>
  <si>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</si>
  <si>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</si>
  <si>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</si>
  <si>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</si>
  <si>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</si>
  <si>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</si>
  <si>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</si>
  <si>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</si>
  <si>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</si>
  <si>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</si>
  <si>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</si>
  <si>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</si>
  <si>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</si>
  <si>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</si>
  <si>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Rendimiento (kg/hà)</t>
  </si>
  <si>
    <t>Costo unitario ($/kg) (*)</t>
  </si>
  <si>
    <t>MEDIO</t>
  </si>
  <si>
    <t>DE AYSEN</t>
  </si>
  <si>
    <t>COYHAIQUE</t>
  </si>
  <si>
    <t>NO HAY</t>
  </si>
  <si>
    <t>MERCADO LOCAL</t>
  </si>
  <si>
    <t>Notas: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</si>
  <si>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</si>
  <si>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</si>
  <si>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 xml:space="preserve">ESCENARIOS COSTO UNITARIO  ($/kg) </t>
  </si>
  <si>
    <t>Leña</t>
  </si>
  <si>
    <t>Nativa</t>
  </si>
  <si>
    <t>RENDIMIENTO (m3)</t>
  </si>
  <si>
    <t>MARZO</t>
  </si>
  <si>
    <t>OCTUBRE - FEBRERO</t>
  </si>
  <si>
    <t xml:space="preserve"> COSTOS DIRECTOS DE PRODUCCIÓN POR 100 M3 (INCLUYE IVA)</t>
  </si>
  <si>
    <t>Corta y acopio</t>
  </si>
  <si>
    <t>OCT-FEB</t>
  </si>
  <si>
    <t>Alimentación</t>
  </si>
  <si>
    <t>Traslado faena-acopio</t>
  </si>
  <si>
    <t>JH-JA</t>
  </si>
  <si>
    <t>ENE-MAR</t>
  </si>
  <si>
    <t>Cadena motosierra</t>
  </si>
  <si>
    <t>Lima</t>
  </si>
  <si>
    <t>Bencina</t>
  </si>
  <si>
    <t>L</t>
  </si>
  <si>
    <t>Aceite Mezcla</t>
  </si>
  <si>
    <t>Traslado Predio-Venta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</si>
</sst>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\ _€_-;\-* #,##0\ _€_-;_-* &quot;-&quot;??\ _€_-;_-@_-"/>
    <numFmt numFmtId="167" formatCode="_-* #,##0.00\ _€_-;\-* #,##0.00\ _€_-;_-* &quot;-&quot;??\ _€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</font>
    <font>
      <sz val="7"/>
      <color indexed="8"/>
      <name val="Calibri"/>
    </font>
    <font>
      <b/>
      <sz val="7"/>
      <name val="Calibri"/>
    </font>
    <font>
      <sz val="9"/>
      <color theme="0"/>
      <name val="Calibri"/>
      <family val="2"/>
    </font>
    <font>
      <sz val="7"/>
      <name val="Calibri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 style="thin">
        <color theme="6"/>
      </left>
      <right style="thin">
        <color indexed="64"/>
      </right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/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</borders>
  <cellStyleXfs count="3">
    <xf numFmtId="0" fontId="0" fillId="0" borderId="0" applyNumberFormat="0" applyFill="0" applyBorder="0" applyProtection="0"/>
    <xf numFmtId="43" fontId="16" fillId="0" borderId="0" applyFont="0" applyFill="0" applyBorder="0" applyAlignment="0" applyProtection="0"/>
    <xf numFmtId="167" fontId="16" fillId="0" borderId="22" applyFont="0" applyFill="0" applyBorder="0" applyAlignment="0" applyProtection="0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4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4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3" fillId="6" borderId="22" xfId="0" applyFont="1" applyFill="1" applyBorder="1" applyAlignment="1"/>
    <xf numFmtId="49" fontId="12" fillId="7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1" xfId="0" applyFont="1" applyFill="1" applyBorder="1" applyAlignment="1">
      <alignment vertical="center"/>
    </xf>
    <xf numFmtId="0" fontId="9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0" fontId="13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4" borderId="26" xfId="0" applyNumberFormat="1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164" fontId="1" fillId="4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4" borderId="29" xfId="0" applyNumberFormat="1" applyFont="1" applyFill="1" applyBorder="1" applyAlignment="1">
      <alignment vertical="center"/>
    </xf>
    <xf numFmtId="164" fontId="1" fillId="4" borderId="30" xfId="0" applyNumberFormat="1" applyFont="1" applyFill="1" applyBorder="1" applyAlignment="1">
      <alignment vertical="center"/>
    </xf>
    <xf numFmtId="49" fontId="1" fillId="4" borderId="31" xfId="0" applyNumberFormat="1" applyFont="1" applyFill="1" applyBorder="1" applyAlignment="1">
      <alignment vertical="center"/>
    </xf>
    <xf numFmtId="0" fontId="9" fillId="4" borderId="32" xfId="0" applyFont="1" applyFill="1" applyBorder="1" applyAlignment="1">
      <alignment vertical="center"/>
    </xf>
    <xf numFmtId="164" fontId="1" fillId="5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2" fillId="7" borderId="34" xfId="0" applyNumberFormat="1" applyFont="1" applyFill="1" applyBorder="1" applyAlignment="1">
      <alignment vertical="center"/>
    </xf>
    <xf numFmtId="49" fontId="13" fillId="7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3" fillId="2" borderId="37" xfId="0" applyNumberFormat="1" applyFont="1" applyFill="1" applyBorder="1" applyAlignment="1"/>
    <xf numFmtId="49" fontId="12" fillId="7" borderId="38" xfId="0" applyNumberFormat="1" applyFont="1" applyFill="1" applyBorder="1" applyAlignment="1">
      <alignment vertical="center"/>
    </xf>
    <xf numFmtId="165" fontId="12" fillId="7" borderId="39" xfId="0" applyNumberFormat="1" applyFont="1" applyFill="1" applyBorder="1" applyAlignment="1">
      <alignment vertical="center"/>
    </xf>
    <xf numFmtId="9" fontId="12" fillId="7" borderId="40" xfId="0" applyNumberFormat="1" applyFont="1" applyFill="1" applyBorder="1" applyAlignment="1">
      <alignment vertical="center"/>
    </xf>
    <xf numFmtId="0" fontId="13" fillId="8" borderId="43" xfId="0" applyFont="1" applyFill="1" applyBorder="1" applyAlignment="1"/>
    <xf numFmtId="0" fontId="13" fillId="2" borderId="22" xfId="0" applyFont="1" applyFill="1" applyBorder="1" applyAlignment="1">
      <alignment vertical="center"/>
    </xf>
    <xf numFmtId="49" fontId="13" fillId="2" borderId="22" xfId="0" applyNumberFormat="1" applyFont="1" applyFill="1" applyBorder="1" applyAlignment="1">
      <alignment vertical="center"/>
    </xf>
    <xf numFmtId="0" fontId="12" fillId="6" borderId="22" xfId="0" applyFont="1" applyFill="1" applyBorder="1" applyAlignment="1">
      <alignment vertical="center"/>
    </xf>
    <xf numFmtId="49" fontId="12" fillId="7" borderId="44" xfId="0" applyNumberFormat="1" applyFont="1" applyFill="1" applyBorder="1" applyAlignment="1">
      <alignment vertical="center"/>
    </xf>
    <xf numFmtId="0" fontId="12" fillId="7" borderId="45" xfId="0" applyNumberFormat="1" applyFont="1" applyFill="1" applyBorder="1" applyAlignment="1">
      <alignment vertical="center"/>
    </xf>
    <xf numFmtId="0" fontId="12" fillId="7" borderId="46" xfId="0" applyNumberFormat="1" applyFont="1" applyFill="1" applyBorder="1" applyAlignment="1">
      <alignment vertical="center"/>
    </xf>
    <xf numFmtId="165" fontId="12" fillId="7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1" fillId="4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3" fontId="2" fillId="2" borderId="51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1" fillId="3" borderId="54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12" fillId="7" borderId="45" xfId="0" applyNumberFormat="1" applyFont="1" applyFill="1" applyBorder="1" applyAlignment="1">
      <alignment vertical="center"/>
    </xf>
    <xf numFmtId="49" fontId="15" fillId="8" borderId="41" xfId="0" applyNumberFormat="1" applyFont="1" applyFill="1" applyBorder="1" applyAlignment="1">
      <alignment vertical="center"/>
    </xf>
    <xf numFmtId="0" fontId="12" fillId="8" borderId="42" xfId="0" applyFont="1" applyFill="1" applyBorder="1" applyAlignment="1">
      <alignment vertical="center"/>
    </xf>
    <xf numFmtId="0" fontId="17" fillId="0" borderId="55" xfId="0" applyFont="1" applyFill="1" applyBorder="1" applyAlignment="1">
      <alignment horizontal="right" vertical="center"/>
    </xf>
    <xf numFmtId="0" fontId="17" fillId="0" borderId="55" xfId="0" applyFont="1" applyBorder="1" applyAlignment="1">
      <alignment horizontal="right" vertical="center"/>
    </xf>
    <xf numFmtId="0" fontId="18" fillId="0" borderId="55" xfId="0" applyFont="1" applyBorder="1" applyAlignment="1">
      <alignment horizontal="right" vertical="center"/>
    </xf>
    <xf numFmtId="17" fontId="18" fillId="0" borderId="55" xfId="0" applyNumberFormat="1" applyFont="1" applyBorder="1" applyAlignment="1">
      <alignment horizontal="right" vertical="center"/>
    </xf>
    <xf numFmtId="0" fontId="17" fillId="0" borderId="55" xfId="0" applyFont="1" applyBorder="1" applyAlignment="1">
      <alignment horizontal="right" vertical="center" wrapText="1"/>
    </xf>
    <xf numFmtId="166" fontId="17" fillId="0" borderId="55" xfId="1" applyNumberFormat="1" applyFont="1" applyBorder="1" applyAlignment="1">
      <alignment horizontal="right" vertical="center" wrapText="1"/>
    </xf>
    <xf numFmtId="0" fontId="18" fillId="0" borderId="55" xfId="0" applyFont="1" applyBorder="1" applyAlignment="1">
      <alignment horizontal="right" vertical="center" wrapText="1"/>
    </xf>
    <xf numFmtId="0" fontId="17" fillId="0" borderId="55" xfId="0" applyFont="1" applyFill="1" applyBorder="1" applyAlignment="1">
      <alignment horizontal="left" vertical="center"/>
    </xf>
    <xf numFmtId="0" fontId="17" fillId="0" borderId="55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21" fillId="0" borderId="55" xfId="0" applyFont="1" applyBorder="1" applyAlignment="1">
      <alignment horizontal="right" vertical="center" wrapText="1"/>
    </xf>
    <xf numFmtId="17" fontId="13" fillId="0" borderId="55" xfId="0" applyNumberFormat="1" applyFont="1" applyBorder="1" applyAlignment="1">
      <alignment horizontal="right" vertical="center" wrapText="1"/>
    </xf>
    <xf numFmtId="0" fontId="22" fillId="0" borderId="55" xfId="0" applyFont="1" applyFill="1" applyBorder="1" applyAlignment="1">
      <alignment horizontal="right" vertical="center"/>
    </xf>
    <xf numFmtId="166" fontId="22" fillId="0" borderId="55" xfId="1" applyNumberFormat="1" applyFont="1" applyBorder="1" applyAlignment="1">
      <alignment horizontal="right" vertical="center" wrapText="1"/>
    </xf>
    <xf numFmtId="0" fontId="4" fillId="10" borderId="63" xfId="0" applyFont="1" applyFill="1" applyBorder="1" applyAlignment="1">
      <alignment vertical="center" wrapText="1"/>
    </xf>
    <xf numFmtId="0" fontId="4" fillId="10" borderId="64" xfId="0" applyFont="1" applyFill="1" applyBorder="1" applyAlignment="1">
      <alignment horizontal="center" vertical="center"/>
    </xf>
    <xf numFmtId="0" fontId="4" fillId="10" borderId="65" xfId="0" applyFont="1" applyFill="1" applyBorder="1" applyAlignment="1">
      <alignment horizontal="center" vertical="center"/>
    </xf>
    <xf numFmtId="0" fontId="4" fillId="10" borderId="63" xfId="0" applyFont="1" applyFill="1" applyBorder="1" applyAlignment="1">
      <alignment horizontal="center" vertical="center"/>
    </xf>
    <xf numFmtId="166" fontId="22" fillId="0" borderId="64" xfId="2" applyNumberFormat="1" applyFont="1" applyFill="1" applyBorder="1" applyAlignment="1">
      <alignment horizontal="right" vertical="center" wrapText="1"/>
    </xf>
    <xf numFmtId="166" fontId="22" fillId="0" borderId="66" xfId="2" applyNumberFormat="1" applyFont="1" applyBorder="1" applyAlignment="1">
      <alignment horizontal="right" vertical="center" wrapText="1"/>
    </xf>
    <xf numFmtId="0" fontId="4" fillId="10" borderId="64" xfId="0" applyFont="1" applyFill="1" applyBorder="1" applyAlignment="1">
      <alignment vertical="center"/>
    </xf>
    <xf numFmtId="0" fontId="4" fillId="10" borderId="67" xfId="0" applyFont="1" applyFill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/>
    </xf>
    <xf numFmtId="166" fontId="4" fillId="0" borderId="64" xfId="2" applyNumberFormat="1" applyFont="1" applyFill="1" applyBorder="1" applyAlignment="1">
      <alignment horizontal="right" vertical="center" wrapText="1"/>
    </xf>
    <xf numFmtId="166" fontId="4" fillId="0" borderId="68" xfId="2" applyNumberFormat="1" applyFont="1" applyFill="1" applyBorder="1" applyAlignment="1">
      <alignment horizontal="right" vertical="center" wrapText="1"/>
    </xf>
    <xf numFmtId="0" fontId="22" fillId="0" borderId="65" xfId="0" applyFont="1" applyFill="1" applyBorder="1" applyAlignment="1">
      <alignment horizontal="left" vertical="center" wrapText="1"/>
    </xf>
    <xf numFmtId="0" fontId="22" fillId="0" borderId="64" xfId="0" applyFont="1" applyFill="1" applyBorder="1" applyAlignment="1">
      <alignment horizontal="center" vertical="center"/>
    </xf>
    <xf numFmtId="0" fontId="22" fillId="0" borderId="69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166" fontId="22" fillId="0" borderId="70" xfId="0" applyNumberFormat="1" applyFont="1" applyFill="1" applyBorder="1" applyAlignment="1">
      <alignment horizontal="right" vertical="center" wrapText="1"/>
    </xf>
    <xf numFmtId="0" fontId="22" fillId="0" borderId="64" xfId="0" applyFont="1" applyFill="1" applyBorder="1" applyAlignment="1">
      <alignment horizontal="left" vertical="center"/>
    </xf>
    <xf numFmtId="0" fontId="22" fillId="10" borderId="64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vertical="center"/>
    </xf>
    <xf numFmtId="0" fontId="22" fillId="10" borderId="64" xfId="0" applyFont="1" applyFill="1" applyBorder="1" applyAlignment="1">
      <alignment horizontal="left" vertical="center"/>
    </xf>
    <xf numFmtId="0" fontId="22" fillId="0" borderId="71" xfId="0" applyFont="1" applyFill="1" applyBorder="1" applyAlignment="1">
      <alignment horizontal="left" vertical="center" wrapText="1"/>
    </xf>
    <xf numFmtId="0" fontId="22" fillId="0" borderId="72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166" fontId="4" fillId="0" borderId="73" xfId="2" applyNumberFormat="1" applyFont="1" applyFill="1" applyBorder="1" applyAlignment="1">
      <alignment horizontal="right" vertical="center"/>
    </xf>
    <xf numFmtId="166" fontId="4" fillId="0" borderId="63" xfId="2" applyNumberFormat="1" applyFont="1" applyFill="1" applyBorder="1" applyAlignment="1">
      <alignment horizontal="right" vertical="center" wrapText="1"/>
    </xf>
    <xf numFmtId="49" fontId="15" fillId="8" borderId="58" xfId="0" applyNumberFormat="1" applyFont="1" applyFill="1" applyBorder="1" applyAlignment="1">
      <alignment horizontal="center" vertical="center"/>
    </xf>
    <xf numFmtId="49" fontId="15" fillId="8" borderId="59" xfId="0" applyNumberFormat="1" applyFont="1" applyFill="1" applyBorder="1" applyAlignment="1">
      <alignment horizontal="center" vertical="center"/>
    </xf>
    <xf numFmtId="49" fontId="15" fillId="8" borderId="6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56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wrapText="1"/>
    </xf>
    <xf numFmtId="0" fontId="20" fillId="9" borderId="55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56" xfId="0" applyNumberFormat="1" applyFont="1" applyFill="1" applyBorder="1" applyAlignment="1">
      <alignment horizontal="center" vertical="center"/>
    </xf>
    <xf numFmtId="49" fontId="6" fillId="3" borderId="61" xfId="0" applyNumberFormat="1" applyFont="1" applyFill="1" applyBorder="1" applyAlignment="1">
      <alignment horizontal="center" vertical="center"/>
    </xf>
    <xf numFmtId="49" fontId="6" fillId="3" borderId="62" xfId="0" applyNumberFormat="1" applyFont="1" applyFill="1" applyBorder="1" applyAlignment="1">
      <alignment horizontal="center" vertical="center"/>
    </xf>
  </cellXfs>
  <cellStyles count="3">
    <cellStyle name="Millares" xfId="1" builtinId="3"/>
    <cellStyle name="Millares 3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workbookViewId="0">
      <selection activeCell="J10" sqref="J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2" t="s">
        <v>66</v>
      </c>
      <c r="D9" s="7"/>
      <c r="E9" s="166" t="s">
        <v>68</v>
      </c>
      <c r="F9" s="166"/>
      <c r="G9" s="133">
        <v>100</v>
      </c>
    </row>
    <row r="10" spans="1:7" ht="38.25" customHeight="1" x14ac:dyDescent="0.25">
      <c r="A10" s="5"/>
      <c r="B10" s="8" t="s">
        <v>1</v>
      </c>
      <c r="C10" s="119" t="s">
        <v>67</v>
      </c>
      <c r="D10" s="9"/>
      <c r="E10" s="164" t="s">
        <v>2</v>
      </c>
      <c r="F10" s="165"/>
      <c r="G10" s="130" t="s">
        <v>69</v>
      </c>
    </row>
    <row r="11" spans="1:7" ht="18" customHeight="1" x14ac:dyDescent="0.25">
      <c r="A11" s="5"/>
      <c r="B11" s="8" t="s">
        <v>3</v>
      </c>
      <c r="C11" s="119" t="s">
        <v>57</v>
      </c>
      <c r="D11" s="9"/>
      <c r="E11" s="162" t="s">
        <v>53</v>
      </c>
      <c r="F11" s="163"/>
      <c r="G11" s="123">
        <v>35000</v>
      </c>
    </row>
    <row r="12" spans="1:7" ht="11.25" customHeight="1" x14ac:dyDescent="0.25">
      <c r="A12" s="5"/>
      <c r="B12" s="8" t="s">
        <v>4</v>
      </c>
      <c r="C12" s="119" t="s">
        <v>58</v>
      </c>
      <c r="D12" s="9"/>
      <c r="E12" s="10" t="s">
        <v>5</v>
      </c>
      <c r="F12" s="11"/>
      <c r="G12" s="123">
        <f>+G9*G11</f>
        <v>3500000</v>
      </c>
    </row>
    <row r="13" spans="1:7" ht="11.25" customHeight="1" x14ac:dyDescent="0.25">
      <c r="A13" s="5"/>
      <c r="B13" s="8" t="s">
        <v>6</v>
      </c>
      <c r="C13" s="118" t="s">
        <v>59</v>
      </c>
      <c r="D13" s="9"/>
      <c r="E13" s="162" t="s">
        <v>7</v>
      </c>
      <c r="F13" s="163"/>
      <c r="G13" s="122" t="s">
        <v>61</v>
      </c>
    </row>
    <row r="14" spans="1:7" ht="13.5" customHeight="1" x14ac:dyDescent="0.25">
      <c r="A14" s="5"/>
      <c r="B14" s="8" t="s">
        <v>8</v>
      </c>
      <c r="C14" s="120" t="s">
        <v>59</v>
      </c>
      <c r="D14" s="9"/>
      <c r="E14" s="162" t="s">
        <v>9</v>
      </c>
      <c r="F14" s="163"/>
      <c r="G14" s="131" t="s">
        <v>70</v>
      </c>
    </row>
    <row r="15" spans="1:7" ht="25.5" customHeight="1" x14ac:dyDescent="0.25">
      <c r="A15" s="5"/>
      <c r="B15" s="8" t="s">
        <v>10</v>
      </c>
      <c r="C15" s="121">
        <v>44986</v>
      </c>
      <c r="D15" s="9"/>
      <c r="E15" s="167" t="s">
        <v>11</v>
      </c>
      <c r="F15" s="168"/>
      <c r="G15" s="124" t="s">
        <v>60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69" t="s">
        <v>71</v>
      </c>
      <c r="C17" s="170"/>
      <c r="D17" s="170"/>
      <c r="E17" s="170"/>
      <c r="F17" s="170"/>
      <c r="G17" s="171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12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 x14ac:dyDescent="0.25">
      <c r="A21" s="17"/>
      <c r="B21" s="134" t="s">
        <v>72</v>
      </c>
      <c r="C21" s="135" t="s">
        <v>19</v>
      </c>
      <c r="D21" s="136">
        <v>100</v>
      </c>
      <c r="E21" s="137" t="s">
        <v>73</v>
      </c>
      <c r="F21" s="138">
        <v>10000</v>
      </c>
      <c r="G21" s="139">
        <f>D21*F21</f>
        <v>1000000</v>
      </c>
    </row>
    <row r="22" spans="1:7" ht="25.5" customHeight="1" x14ac:dyDescent="0.25">
      <c r="A22" s="17"/>
      <c r="B22" s="140" t="s">
        <v>74</v>
      </c>
      <c r="C22" s="141" t="s">
        <v>14</v>
      </c>
      <c r="D22" s="142">
        <v>100</v>
      </c>
      <c r="E22" s="137" t="s">
        <v>73</v>
      </c>
      <c r="F22" s="143">
        <v>2500</v>
      </c>
      <c r="G22" s="144">
        <f>D22*F22</f>
        <v>250000</v>
      </c>
    </row>
    <row r="23" spans="1:7" ht="12.75" customHeight="1" x14ac:dyDescent="0.25">
      <c r="A23" s="17"/>
      <c r="B23" s="25" t="s">
        <v>20</v>
      </c>
      <c r="C23" s="26"/>
      <c r="D23" s="26"/>
      <c r="E23" s="26"/>
      <c r="F23" s="27"/>
      <c r="G23" s="28">
        <f>+G21+G22</f>
        <v>1250000</v>
      </c>
    </row>
    <row r="24" spans="1:7" ht="12.75" customHeight="1" x14ac:dyDescent="0.25">
      <c r="A24" s="17"/>
      <c r="B24" s="18"/>
      <c r="C24" s="20"/>
      <c r="D24" s="20"/>
      <c r="E24" s="20"/>
      <c r="F24" s="29"/>
      <c r="G24" s="29"/>
    </row>
    <row r="25" spans="1:7" ht="12" customHeight="1" x14ac:dyDescent="0.25">
      <c r="A25" s="2"/>
      <c r="B25" s="92" t="s">
        <v>21</v>
      </c>
      <c r="C25" s="93"/>
      <c r="D25" s="94"/>
      <c r="E25" s="94"/>
      <c r="F25" s="95"/>
      <c r="G25" s="95"/>
    </row>
    <row r="26" spans="1:7" ht="12" customHeight="1" x14ac:dyDescent="0.25">
      <c r="A26" s="5"/>
      <c r="B26" s="99" t="s">
        <v>13</v>
      </c>
      <c r="C26" s="100" t="s">
        <v>14</v>
      </c>
      <c r="D26" s="100" t="s">
        <v>15</v>
      </c>
      <c r="E26" s="101" t="s">
        <v>16</v>
      </c>
      <c r="F26" s="100" t="s">
        <v>17</v>
      </c>
      <c r="G26" s="102" t="s">
        <v>18</v>
      </c>
    </row>
    <row r="27" spans="1:7" ht="24" customHeight="1" x14ac:dyDescent="0.25">
      <c r="A27" s="59"/>
      <c r="B27" s="145" t="s">
        <v>75</v>
      </c>
      <c r="C27" s="146" t="s">
        <v>76</v>
      </c>
      <c r="D27" s="147">
        <v>10</v>
      </c>
      <c r="E27" s="148" t="s">
        <v>77</v>
      </c>
      <c r="F27" s="149">
        <v>25000</v>
      </c>
      <c r="G27" s="149">
        <f>F27*D27</f>
        <v>250000</v>
      </c>
    </row>
    <row r="28" spans="1:7" ht="12" customHeight="1" x14ac:dyDescent="0.25">
      <c r="A28" s="59"/>
      <c r="B28" s="103" t="s">
        <v>22</v>
      </c>
      <c r="C28" s="104"/>
      <c r="D28" s="104"/>
      <c r="E28" s="104"/>
      <c r="F28" s="105"/>
      <c r="G28" s="106">
        <f>SUM(G27)</f>
        <v>250000</v>
      </c>
    </row>
    <row r="29" spans="1:7" ht="12" customHeight="1" x14ac:dyDescent="0.25">
      <c r="A29" s="59"/>
      <c r="B29" s="96"/>
      <c r="C29" s="97"/>
      <c r="D29" s="97"/>
      <c r="E29" s="97"/>
      <c r="F29" s="98"/>
      <c r="G29" s="98"/>
    </row>
    <row r="30" spans="1:7" ht="12" customHeight="1" x14ac:dyDescent="0.25">
      <c r="A30" s="2"/>
      <c r="B30" s="92" t="s">
        <v>23</v>
      </c>
      <c r="C30" s="93"/>
      <c r="D30" s="94"/>
      <c r="E30" s="94"/>
      <c r="F30" s="95"/>
      <c r="G30" s="95"/>
    </row>
    <row r="31" spans="1:7" ht="12" customHeight="1" x14ac:dyDescent="0.25">
      <c r="A31" s="5"/>
      <c r="B31" s="107" t="s">
        <v>13</v>
      </c>
      <c r="C31" s="108" t="s">
        <v>14</v>
      </c>
      <c r="D31" s="108" t="s">
        <v>54</v>
      </c>
      <c r="E31" s="108" t="s">
        <v>16</v>
      </c>
      <c r="F31" s="109" t="s">
        <v>17</v>
      </c>
      <c r="G31" s="110" t="s">
        <v>18</v>
      </c>
    </row>
    <row r="32" spans="1:7" ht="24" customHeight="1" x14ac:dyDescent="0.25">
      <c r="A32" s="59"/>
      <c r="B32" s="125"/>
      <c r="C32" s="126"/>
      <c r="D32" s="126"/>
      <c r="E32" s="127"/>
      <c r="F32" s="123"/>
      <c r="G32" s="123"/>
    </row>
    <row r="33" spans="1:7" ht="12.75" customHeight="1" x14ac:dyDescent="0.25">
      <c r="A33" s="59"/>
      <c r="B33" s="125"/>
      <c r="C33" s="126"/>
      <c r="D33" s="126"/>
      <c r="E33" s="127"/>
      <c r="F33" s="123"/>
      <c r="G33" s="123"/>
    </row>
    <row r="34" spans="1:7" ht="12.75" customHeight="1" x14ac:dyDescent="0.25">
      <c r="A34" s="59"/>
      <c r="B34" s="125"/>
      <c r="C34" s="126"/>
      <c r="D34" s="126"/>
      <c r="E34" s="127"/>
      <c r="F34" s="123"/>
      <c r="G34" s="123"/>
    </row>
    <row r="35" spans="1:7" ht="12.75" customHeight="1" x14ac:dyDescent="0.25">
      <c r="A35" s="17"/>
      <c r="B35" s="125"/>
      <c r="C35" s="126"/>
      <c r="D35" s="126"/>
      <c r="E35" s="127"/>
      <c r="F35" s="123"/>
      <c r="G35" s="123"/>
    </row>
    <row r="36" spans="1:7" ht="12.75" customHeight="1" x14ac:dyDescent="0.25">
      <c r="A36" s="17"/>
      <c r="B36" s="125"/>
      <c r="C36" s="126"/>
      <c r="D36" s="126"/>
      <c r="E36" s="127"/>
      <c r="F36" s="123"/>
      <c r="G36" s="123"/>
    </row>
    <row r="37" spans="1:7" ht="15" x14ac:dyDescent="0.25">
      <c r="A37" s="17"/>
      <c r="B37" s="111" t="s">
        <v>24</v>
      </c>
      <c r="C37" s="112"/>
      <c r="D37" s="112"/>
      <c r="E37" s="112"/>
      <c r="F37" s="113"/>
      <c r="G37" s="114">
        <f>+G32+G33+G34+G35+G36</f>
        <v>0</v>
      </c>
    </row>
    <row r="38" spans="1:7" ht="12.75" customHeight="1" x14ac:dyDescent="0.25">
      <c r="A38" s="17"/>
      <c r="B38" s="96"/>
      <c r="C38" s="97"/>
      <c r="D38" s="97"/>
      <c r="E38" s="97"/>
      <c r="F38" s="98"/>
      <c r="G38" s="98"/>
    </row>
    <row r="39" spans="1:7" ht="25.5" customHeight="1" x14ac:dyDescent="0.25">
      <c r="A39" s="17"/>
      <c r="B39" s="30" t="s">
        <v>25</v>
      </c>
      <c r="C39" s="31"/>
      <c r="D39" s="32"/>
      <c r="E39" s="32"/>
      <c r="F39" s="33"/>
      <c r="G39" s="33"/>
    </row>
    <row r="40" spans="1:7" ht="25.5" customHeight="1" x14ac:dyDescent="0.25">
      <c r="A40" s="17"/>
      <c r="B40" s="38" t="s">
        <v>26</v>
      </c>
      <c r="C40" s="38" t="s">
        <v>27</v>
      </c>
      <c r="D40" s="38" t="s">
        <v>28</v>
      </c>
      <c r="E40" s="38" t="s">
        <v>16</v>
      </c>
      <c r="F40" s="38" t="s">
        <v>17</v>
      </c>
      <c r="G40" s="38" t="s">
        <v>18</v>
      </c>
    </row>
    <row r="41" spans="1:7" ht="25.5" customHeight="1" x14ac:dyDescent="0.25">
      <c r="A41" s="17"/>
      <c r="B41" s="150" t="s">
        <v>78</v>
      </c>
      <c r="C41" s="146" t="s">
        <v>14</v>
      </c>
      <c r="D41" s="146">
        <v>2</v>
      </c>
      <c r="E41" s="151" t="s">
        <v>73</v>
      </c>
      <c r="F41" s="138">
        <f>17820*1.12</f>
        <v>19958.400000000001</v>
      </c>
      <c r="G41" s="138">
        <f>F41*D41</f>
        <v>39916.800000000003</v>
      </c>
    </row>
    <row r="42" spans="1:7" ht="12.75" customHeight="1" x14ac:dyDescent="0.25">
      <c r="A42" s="17"/>
      <c r="B42" s="152" t="s">
        <v>79</v>
      </c>
      <c r="C42" s="146" t="s">
        <v>14</v>
      </c>
      <c r="D42" s="146">
        <v>1</v>
      </c>
      <c r="E42" s="151" t="s">
        <v>73</v>
      </c>
      <c r="F42" s="138">
        <f>1300*1.12</f>
        <v>1456.0000000000002</v>
      </c>
      <c r="G42" s="138">
        <f t="shared" ref="G42:G44" si="0">F42*D42</f>
        <v>1456.0000000000002</v>
      </c>
    </row>
    <row r="43" spans="1:7" ht="12.75" customHeight="1" x14ac:dyDescent="0.25">
      <c r="A43" s="17"/>
      <c r="B43" s="153" t="s">
        <v>80</v>
      </c>
      <c r="C43" s="151" t="s">
        <v>81</v>
      </c>
      <c r="D43" s="151">
        <v>30</v>
      </c>
      <c r="E43" s="151" t="s">
        <v>73</v>
      </c>
      <c r="F43" s="138">
        <f>1100*1.12</f>
        <v>1232.0000000000002</v>
      </c>
      <c r="G43" s="138">
        <f t="shared" si="0"/>
        <v>36960.000000000007</v>
      </c>
    </row>
    <row r="44" spans="1:7" ht="12.75" customHeight="1" x14ac:dyDescent="0.25">
      <c r="A44" s="17"/>
      <c r="B44" s="140" t="s">
        <v>82</v>
      </c>
      <c r="C44" s="135" t="s">
        <v>81</v>
      </c>
      <c r="D44" s="135">
        <v>1</v>
      </c>
      <c r="E44" s="151" t="s">
        <v>73</v>
      </c>
      <c r="F44" s="143">
        <f>7873*1.12</f>
        <v>8817.76</v>
      </c>
      <c r="G44" s="138">
        <f t="shared" si="0"/>
        <v>8817.76</v>
      </c>
    </row>
    <row r="45" spans="1:7" ht="25.5" customHeight="1" x14ac:dyDescent="0.25">
      <c r="A45" s="17"/>
      <c r="B45" s="39" t="s">
        <v>29</v>
      </c>
      <c r="C45" s="40"/>
      <c r="D45" s="40"/>
      <c r="E45" s="40"/>
      <c r="F45" s="41"/>
      <c r="G45" s="42">
        <f>+G41+G42+G43+G44</f>
        <v>87150.560000000012</v>
      </c>
    </row>
    <row r="46" spans="1:7" ht="12.75" customHeight="1" x14ac:dyDescent="0.25">
      <c r="A46" s="17"/>
      <c r="B46" s="34"/>
      <c r="C46" s="35"/>
      <c r="D46" s="35"/>
      <c r="E46" s="43"/>
      <c r="F46" s="36"/>
      <c r="G46" s="36"/>
    </row>
    <row r="47" spans="1:7" ht="15" x14ac:dyDescent="0.25">
      <c r="A47" s="5"/>
      <c r="B47" s="30" t="s">
        <v>30</v>
      </c>
      <c r="C47" s="31"/>
      <c r="D47" s="32"/>
      <c r="E47" s="32"/>
      <c r="F47" s="33"/>
      <c r="G47" s="33"/>
    </row>
    <row r="48" spans="1:7" ht="12" customHeight="1" x14ac:dyDescent="0.25">
      <c r="A48" s="2"/>
      <c r="B48" s="37" t="s">
        <v>31</v>
      </c>
      <c r="C48" s="38" t="s">
        <v>27</v>
      </c>
      <c r="D48" s="38" t="s">
        <v>28</v>
      </c>
      <c r="E48" s="37" t="s">
        <v>16</v>
      </c>
      <c r="F48" s="38" t="s">
        <v>17</v>
      </c>
      <c r="G48" s="37" t="s">
        <v>18</v>
      </c>
    </row>
    <row r="49" spans="1:11" ht="12" customHeight="1" x14ac:dyDescent="0.25">
      <c r="A49" s="5"/>
      <c r="B49" s="154" t="s">
        <v>83</v>
      </c>
      <c r="C49" s="155" t="s">
        <v>14</v>
      </c>
      <c r="D49" s="146">
        <v>5</v>
      </c>
      <c r="E49" s="156"/>
      <c r="F49" s="157">
        <f>25000*1.12</f>
        <v>28000.000000000004</v>
      </c>
      <c r="G49" s="158">
        <f>D49*F49</f>
        <v>140000.00000000003</v>
      </c>
    </row>
    <row r="50" spans="1:11" ht="12" customHeight="1" x14ac:dyDescent="0.25">
      <c r="A50" s="5"/>
      <c r="B50" s="44" t="s">
        <v>32</v>
      </c>
      <c r="C50" s="45"/>
      <c r="D50" s="45"/>
      <c r="E50" s="45"/>
      <c r="F50" s="46"/>
      <c r="G50" s="47">
        <f>SUM(G49)</f>
        <v>140000.00000000003</v>
      </c>
    </row>
    <row r="51" spans="1:11" ht="24" customHeight="1" x14ac:dyDescent="0.25">
      <c r="A51" s="5"/>
      <c r="B51" s="62"/>
      <c r="C51" s="62"/>
      <c r="D51" s="62"/>
      <c r="E51" s="62"/>
      <c r="F51" s="63"/>
      <c r="G51" s="63"/>
      <c r="K51" s="91"/>
    </row>
    <row r="52" spans="1:11" ht="12.75" customHeight="1" x14ac:dyDescent="0.25">
      <c r="A52" s="17"/>
      <c r="B52" s="64" t="s">
        <v>33</v>
      </c>
      <c r="C52" s="65"/>
      <c r="D52" s="65"/>
      <c r="E52" s="65"/>
      <c r="F52" s="65"/>
      <c r="G52" s="66">
        <f>+G50+G45+G37+G28+G23</f>
        <v>1727150.56</v>
      </c>
      <c r="K52" s="91"/>
    </row>
    <row r="53" spans="1:11" ht="12.75" customHeight="1" x14ac:dyDescent="0.25">
      <c r="A53" s="17"/>
      <c r="B53" s="67" t="s">
        <v>34</v>
      </c>
      <c r="C53" s="49"/>
      <c r="D53" s="49"/>
      <c r="E53" s="49"/>
      <c r="F53" s="49"/>
      <c r="G53" s="68">
        <f>G52*0.05</f>
        <v>86357.528000000006</v>
      </c>
    </row>
    <row r="54" spans="1:11" ht="12.75" customHeight="1" x14ac:dyDescent="0.25">
      <c r="A54" s="17"/>
      <c r="B54" s="69" t="s">
        <v>35</v>
      </c>
      <c r="C54" s="48"/>
      <c r="D54" s="48"/>
      <c r="E54" s="48"/>
      <c r="F54" s="48"/>
      <c r="G54" s="70">
        <f>G53+G52</f>
        <v>1813508.088</v>
      </c>
    </row>
    <row r="55" spans="1:11" ht="12.75" customHeight="1" x14ac:dyDescent="0.25">
      <c r="A55" s="17"/>
      <c r="B55" s="67" t="s">
        <v>36</v>
      </c>
      <c r="C55" s="49"/>
      <c r="D55" s="49"/>
      <c r="E55" s="49"/>
      <c r="F55" s="49"/>
      <c r="G55" s="68">
        <f>G12</f>
        <v>3500000</v>
      </c>
    </row>
    <row r="56" spans="1:11" ht="12.75" customHeight="1" x14ac:dyDescent="0.25">
      <c r="A56" s="17"/>
      <c r="B56" s="71" t="s">
        <v>37</v>
      </c>
      <c r="C56" s="72"/>
      <c r="D56" s="72"/>
      <c r="E56" s="72"/>
      <c r="F56" s="72"/>
      <c r="G56" s="73">
        <f>G55-G54</f>
        <v>1686491.912</v>
      </c>
    </row>
    <row r="57" spans="1:11" ht="12.75" customHeight="1" x14ac:dyDescent="0.25">
      <c r="A57" s="17"/>
      <c r="B57" s="60" t="s">
        <v>38</v>
      </c>
      <c r="C57" s="61"/>
      <c r="D57" s="61"/>
      <c r="E57" s="61"/>
      <c r="F57" s="61"/>
      <c r="G57" s="57"/>
    </row>
    <row r="58" spans="1:11" ht="12.75" customHeight="1" x14ac:dyDescent="0.25">
      <c r="A58" s="17"/>
      <c r="B58" s="74"/>
      <c r="C58" s="61"/>
      <c r="D58" s="61"/>
      <c r="E58" s="61"/>
      <c r="F58" s="61"/>
      <c r="G58" s="57"/>
    </row>
    <row r="59" spans="1:11" ht="12.75" customHeight="1" x14ac:dyDescent="0.25">
      <c r="A59" s="59"/>
      <c r="B59" s="129" t="s">
        <v>62</v>
      </c>
      <c r="C59" s="128"/>
      <c r="D59" s="128"/>
      <c r="E59" s="128"/>
      <c r="F59" s="128"/>
      <c r="G59" s="57"/>
    </row>
    <row r="60" spans="1:11" ht="12.75" customHeight="1" x14ac:dyDescent="0.25">
      <c r="A60" s="59"/>
      <c r="B60" s="128" t="s">
        <v>39</v>
      </c>
      <c r="C60" s="128"/>
      <c r="D60" s="128"/>
      <c r="E60" s="128"/>
      <c r="F60" s="128"/>
      <c r="G60" s="57"/>
    </row>
    <row r="61" spans="1:11" ht="12.75" customHeight="1" x14ac:dyDescent="0.25">
      <c r="A61" s="59"/>
      <c r="B61" s="128" t="s">
        <v>40</v>
      </c>
      <c r="C61" s="128"/>
      <c r="D61" s="128"/>
      <c r="E61" s="128"/>
      <c r="F61" s="128"/>
      <c r="G61" s="57"/>
    </row>
    <row r="62" spans="1:11" ht="13.5" customHeight="1" x14ac:dyDescent="0.25">
      <c r="A62" s="59"/>
      <c r="B62" s="128" t="s">
        <v>63</v>
      </c>
      <c r="C62" s="128"/>
      <c r="D62" s="128"/>
      <c r="E62" s="128"/>
      <c r="F62" s="128"/>
      <c r="G62" s="57"/>
    </row>
    <row r="63" spans="1:11" ht="12" customHeight="1" x14ac:dyDescent="0.25">
      <c r="A63" s="59"/>
      <c r="B63" s="128" t="s">
        <v>64</v>
      </c>
      <c r="C63" s="128"/>
      <c r="D63" s="128"/>
      <c r="E63" s="128"/>
      <c r="F63" s="128"/>
      <c r="G63" s="57"/>
    </row>
    <row r="64" spans="1:11" ht="12" customHeight="1" x14ac:dyDescent="0.25">
      <c r="A64" s="59"/>
      <c r="B64" s="128" t="s">
        <v>41</v>
      </c>
      <c r="C64" s="128"/>
      <c r="D64" s="128"/>
      <c r="E64" s="128"/>
      <c r="F64" s="128"/>
      <c r="G64" s="57"/>
    </row>
    <row r="65" spans="1:255" ht="24" customHeight="1" x14ac:dyDescent="0.25">
      <c r="A65" s="59"/>
      <c r="B65" s="128" t="s">
        <v>42</v>
      </c>
      <c r="C65" s="128"/>
      <c r="D65" s="128"/>
      <c r="E65" s="128"/>
    </row>
    <row r="66" spans="1:255" ht="12.75" customHeight="1" x14ac:dyDescent="0.25">
      <c r="A66" s="59"/>
      <c r="B66" s="128"/>
    </row>
    <row r="67" spans="1:255" ht="12.75" customHeight="1" x14ac:dyDescent="0.25">
      <c r="A67" s="59"/>
      <c r="B67" s="84"/>
    </row>
    <row r="68" spans="1:255" ht="13.5" customHeight="1" thickBot="1" x14ac:dyDescent="0.3">
      <c r="A68" s="5"/>
      <c r="B68" s="116" t="s">
        <v>43</v>
      </c>
      <c r="C68" s="117"/>
      <c r="D68" s="83"/>
      <c r="E68" s="51"/>
    </row>
    <row r="69" spans="1:255" ht="12" customHeight="1" x14ac:dyDescent="0.25">
      <c r="A69" s="2"/>
      <c r="B69" s="76" t="s">
        <v>31</v>
      </c>
      <c r="C69" s="52" t="s">
        <v>44</v>
      </c>
      <c r="D69" s="77" t="s">
        <v>45</v>
      </c>
      <c r="E69" s="51"/>
      <c r="IR69"/>
      <c r="IS69"/>
      <c r="IT69"/>
      <c r="IU69"/>
    </row>
    <row r="70" spans="1:255" ht="12" customHeight="1" x14ac:dyDescent="0.25">
      <c r="A70" s="59"/>
      <c r="B70" s="78" t="s">
        <v>46</v>
      </c>
      <c r="C70" s="53">
        <f>+G23</f>
        <v>1250000</v>
      </c>
      <c r="D70" s="79">
        <f>(C70/C76)</f>
        <v>0.68927180875081928</v>
      </c>
      <c r="E70" s="51"/>
      <c r="IR70"/>
      <c r="IS70"/>
      <c r="IT70"/>
      <c r="IU70"/>
    </row>
    <row r="71" spans="1:255" ht="12" customHeight="1" x14ac:dyDescent="0.25">
      <c r="A71" s="59"/>
      <c r="B71" s="78" t="s">
        <v>47</v>
      </c>
      <c r="C71" s="53">
        <f>+G28</f>
        <v>250000</v>
      </c>
      <c r="D71" s="79">
        <v>0</v>
      </c>
      <c r="E71" s="51"/>
      <c r="IR71"/>
      <c r="IS71"/>
      <c r="IT71"/>
      <c r="IU71"/>
    </row>
    <row r="72" spans="1:255" ht="12" customHeight="1" x14ac:dyDescent="0.25">
      <c r="A72" s="59"/>
      <c r="B72" s="78" t="s">
        <v>48</v>
      </c>
      <c r="C72" s="53">
        <f>+G37</f>
        <v>0</v>
      </c>
      <c r="D72" s="79">
        <f>(C72/C76)</f>
        <v>0</v>
      </c>
      <c r="E72" s="51"/>
      <c r="IR72"/>
      <c r="IS72"/>
      <c r="IT72"/>
      <c r="IU72"/>
    </row>
    <row r="73" spans="1:255" ht="12" customHeight="1" x14ac:dyDescent="0.25">
      <c r="A73" s="59"/>
      <c r="B73" s="78" t="s">
        <v>26</v>
      </c>
      <c r="C73" s="53">
        <f>+G45</f>
        <v>87150.560000000012</v>
      </c>
      <c r="D73" s="79">
        <f>(C73/C76)</f>
        <v>4.8056339299877453E-2</v>
      </c>
      <c r="E73" s="51"/>
      <c r="IR73"/>
      <c r="IS73"/>
      <c r="IT73"/>
      <c r="IU73"/>
    </row>
    <row r="74" spans="1:255" ht="12" customHeight="1" x14ac:dyDescent="0.25">
      <c r="A74" s="59"/>
      <c r="B74" s="78" t="s">
        <v>49</v>
      </c>
      <c r="C74" s="54">
        <f>+G50</f>
        <v>140000.00000000003</v>
      </c>
      <c r="D74" s="79">
        <f>(C74/C76)</f>
        <v>7.7198442580091786E-2</v>
      </c>
      <c r="E74" s="56"/>
      <c r="IR74"/>
      <c r="IS74"/>
      <c r="IT74"/>
      <c r="IU74"/>
    </row>
    <row r="75" spans="1:255" ht="12" customHeight="1" x14ac:dyDescent="0.25">
      <c r="A75" s="59"/>
      <c r="B75" s="78" t="s">
        <v>50</v>
      </c>
      <c r="C75" s="54">
        <f>+G53</f>
        <v>86357.528000000006</v>
      </c>
      <c r="D75" s="79">
        <f>(C75/C76)</f>
        <v>4.7619047619047623E-2</v>
      </c>
      <c r="E75" s="56"/>
      <c r="F75" s="61"/>
      <c r="IR75"/>
      <c r="IS75"/>
      <c r="IT75"/>
      <c r="IU75"/>
    </row>
    <row r="76" spans="1:255" ht="12.75" customHeight="1" thickBot="1" x14ac:dyDescent="0.3">
      <c r="A76" s="59"/>
      <c r="B76" s="80" t="s">
        <v>51</v>
      </c>
      <c r="C76" s="81">
        <f>SUM(C70:C75)</f>
        <v>1813508.088</v>
      </c>
      <c r="D76" s="82">
        <f>SUM(D70:D75)</f>
        <v>0.86214563824983614</v>
      </c>
      <c r="E76" s="56"/>
      <c r="F76" s="61"/>
      <c r="IR76"/>
      <c r="IS76"/>
      <c r="IT76"/>
      <c r="IU76"/>
    </row>
    <row r="77" spans="1:255" ht="12" customHeight="1" x14ac:dyDescent="0.25">
      <c r="A77" s="59"/>
      <c r="B77" s="74"/>
      <c r="C77" s="61"/>
      <c r="D77" s="61"/>
      <c r="E77" s="61"/>
      <c r="F77" s="55"/>
      <c r="IN77"/>
      <c r="IO77"/>
      <c r="IP77"/>
      <c r="IQ77"/>
      <c r="IR77"/>
      <c r="IS77"/>
      <c r="IT77"/>
      <c r="IU77"/>
    </row>
    <row r="78" spans="1:255" ht="12" customHeight="1" thickBot="1" x14ac:dyDescent="0.3">
      <c r="A78" s="59"/>
      <c r="B78" s="75"/>
      <c r="C78" s="61"/>
      <c r="D78" s="61"/>
      <c r="E78" s="61"/>
      <c r="F78" s="86"/>
      <c r="IN78"/>
      <c r="IO78"/>
      <c r="IP78"/>
      <c r="IQ78"/>
      <c r="IR78"/>
      <c r="IS78"/>
      <c r="IT78"/>
      <c r="IU78"/>
    </row>
    <row r="79" spans="1:255" ht="12" customHeight="1" thickBot="1" x14ac:dyDescent="0.3">
      <c r="A79" s="59"/>
      <c r="B79" s="159" t="s">
        <v>65</v>
      </c>
      <c r="C79" s="160"/>
      <c r="D79" s="160"/>
      <c r="E79" s="161"/>
      <c r="F79" s="86"/>
      <c r="IR79"/>
      <c r="IS79"/>
      <c r="IT79"/>
      <c r="IU79"/>
    </row>
    <row r="80" spans="1:255" ht="12" customHeight="1" x14ac:dyDescent="0.25">
      <c r="A80" s="59"/>
      <c r="B80" s="87" t="s">
        <v>55</v>
      </c>
      <c r="C80" s="88">
        <v>12000</v>
      </c>
      <c r="D80" s="115">
        <v>25000</v>
      </c>
      <c r="E80" s="89">
        <v>32000</v>
      </c>
      <c r="F80" s="58"/>
      <c r="IR80"/>
      <c r="IS80"/>
      <c r="IT80"/>
      <c r="IU80"/>
    </row>
    <row r="81" spans="1:255" ht="12" customHeight="1" thickBot="1" x14ac:dyDescent="0.3">
      <c r="A81" s="59"/>
      <c r="B81" s="80" t="s">
        <v>56</v>
      </c>
      <c r="C81" s="81">
        <f>+C76/C80</f>
        <v>151.125674</v>
      </c>
      <c r="D81" s="81">
        <f>+C76/D80</f>
        <v>72.540323520000001</v>
      </c>
      <c r="E81" s="90">
        <f>+C76/E80</f>
        <v>56.672127750000001</v>
      </c>
      <c r="IR81"/>
      <c r="IS81"/>
      <c r="IT81"/>
      <c r="IU81"/>
    </row>
    <row r="82" spans="1:255" ht="12" customHeight="1" x14ac:dyDescent="0.25">
      <c r="A82" s="59"/>
      <c r="B82" s="85" t="s">
        <v>52</v>
      </c>
      <c r="IR82"/>
      <c r="IS82"/>
      <c r="IT82"/>
      <c r="IU82"/>
    </row>
    <row r="83" spans="1:255" ht="12.75" customHeight="1" x14ac:dyDescent="0.25">
      <c r="A83" s="59"/>
      <c r="IR83"/>
      <c r="IS83"/>
      <c r="IT83"/>
      <c r="IU83"/>
    </row>
    <row r="84" spans="1:255" ht="12.75" customHeight="1" x14ac:dyDescent="0.25">
      <c r="A84" s="59"/>
      <c r="IR84"/>
      <c r="IS84"/>
      <c r="IT84"/>
      <c r="IU84"/>
    </row>
    <row r="85" spans="1:255" ht="15" customHeight="1" x14ac:dyDescent="0.25">
      <c r="A85" s="59"/>
      <c r="IR85"/>
      <c r="IS85"/>
      <c r="IT85"/>
      <c r="IU85"/>
    </row>
    <row r="86" spans="1:255" ht="12" customHeight="1" x14ac:dyDescent="0.25">
      <c r="A86" s="59"/>
      <c r="IR86"/>
      <c r="IS86"/>
      <c r="IT86"/>
      <c r="IU86"/>
    </row>
    <row r="87" spans="1:255" ht="12" customHeight="1" x14ac:dyDescent="0.25">
      <c r="A87" s="59"/>
      <c r="IR87"/>
      <c r="IS87"/>
      <c r="IT87"/>
      <c r="IU87"/>
    </row>
    <row r="88" spans="1:255" ht="12" customHeight="1" x14ac:dyDescent="0.25">
      <c r="A88" s="59"/>
      <c r="IR88"/>
      <c r="IS88"/>
      <c r="IT88"/>
      <c r="IU88"/>
    </row>
    <row r="89" spans="1:255" ht="12" customHeight="1" x14ac:dyDescent="0.25">
      <c r="A89" s="59"/>
    </row>
    <row r="90" spans="1:255" ht="12" customHeight="1" x14ac:dyDescent="0.25">
      <c r="A90" s="59"/>
    </row>
    <row r="91" spans="1:255" ht="12" customHeight="1" x14ac:dyDescent="0.25">
      <c r="A91" s="59"/>
    </row>
    <row r="92" spans="1:255" ht="12" customHeight="1" x14ac:dyDescent="0.25">
      <c r="A92" s="59"/>
    </row>
    <row r="93" spans="1:255" ht="12.75" customHeight="1" x14ac:dyDescent="0.25">
      <c r="A93" s="59"/>
    </row>
    <row r="94" spans="1:255" ht="12" customHeight="1" x14ac:dyDescent="0.25">
      <c r="A94" s="59"/>
    </row>
    <row r="95" spans="1:255" ht="12.75" customHeight="1" x14ac:dyDescent="0.25">
      <c r="A95" s="59"/>
    </row>
    <row r="96" spans="1:255" ht="12" customHeight="1" x14ac:dyDescent="0.25">
      <c r="A96" s="50"/>
    </row>
    <row r="97" spans="1:1" ht="12" customHeight="1" x14ac:dyDescent="0.25">
      <c r="A97" s="59"/>
    </row>
    <row r="98" spans="1:1" ht="12.75" customHeight="1" x14ac:dyDescent="0.25">
      <c r="A98" s="59"/>
    </row>
    <row r="99" spans="1:1" ht="15.6" customHeight="1" x14ac:dyDescent="0.25">
      <c r="A99" s="59"/>
    </row>
  </sheetData>
  <mergeCells count="8">
    <mergeCell ref="B79:E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2023-04-27T20:28:30Z</dcterms:modified>
</cp:coreProperties>
</file>