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19200" windowHeight="10095"/>
  </bookViews>
  <sheets>
    <sheet name="LECHUGA ESCARO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0" i="1"/>
  <c r="G63" i="1" l="1"/>
  <c r="G55" i="1"/>
  <c r="G56" i="1"/>
  <c r="G58" i="1"/>
  <c r="G59" i="1"/>
  <c r="G62" i="1"/>
  <c r="G28" i="1"/>
  <c r="G27" i="1"/>
  <c r="G24" i="1"/>
  <c r="G25" i="1"/>
  <c r="G68" i="1" l="1"/>
  <c r="G12" i="1" l="1"/>
  <c r="G53" i="1" l="1"/>
  <c r="G44" i="1"/>
  <c r="G45" i="1"/>
  <c r="G46" i="1"/>
  <c r="G47" i="1"/>
  <c r="G48" i="1"/>
  <c r="G43" i="1"/>
  <c r="G33" i="1"/>
  <c r="G22" i="1"/>
  <c r="G23" i="1"/>
  <c r="G26" i="1"/>
  <c r="G29" i="1"/>
  <c r="G30" i="1"/>
  <c r="G31" i="1"/>
  <c r="G32" i="1"/>
  <c r="G21" i="1"/>
  <c r="D98" i="1"/>
  <c r="G34" i="1" l="1"/>
  <c r="G49" i="1"/>
  <c r="C91" i="1" s="1"/>
  <c r="G39" i="1"/>
  <c r="G70" i="1"/>
  <c r="C93" i="1" s="1"/>
  <c r="G75" i="1"/>
  <c r="C89" i="1" l="1"/>
  <c r="G64" i="1"/>
  <c r="C92" i="1" s="1"/>
  <c r="G72" i="1" l="1"/>
  <c r="G73" i="1" s="1"/>
  <c r="G74" i="1" l="1"/>
  <c r="D99" i="1" s="1"/>
  <c r="C94" i="1"/>
  <c r="G76" i="1" l="1"/>
  <c r="E99" i="1"/>
  <c r="C99" i="1"/>
  <c r="C95" i="1"/>
  <c r="D94" i="1" s="1"/>
  <c r="D92" i="1" l="1"/>
  <c r="D91" i="1"/>
  <c r="D93" i="1"/>
  <c r="D89" i="1"/>
  <c r="D95" i="1" l="1"/>
</calcChain>
</file>

<file path=xl/sharedStrings.xml><?xml version="1.0" encoding="utf-8"?>
<sst xmlns="http://schemas.openxmlformats.org/spreadsheetml/2006/main" count="193" uniqueCount="117">
  <si>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</si>
  <si>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</si>
  <si>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</si>
  <si>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</si>
  <si>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</si>
  <si>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</si>
  <si>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</si>
  <si>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</si>
  <si>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</si>
  <si>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</si>
  <si>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</si>
  <si>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</si>
  <si>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</si>
  <si>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</si>
  <si>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</si>
  <si>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</si>
  <si>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</si>
  <si>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</si>
  <si>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</si>
  <si>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</si>
  <si>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</si>
  <si>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</si>
  <si>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</si>
  <si>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</si>
  <si>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</si>
  <si>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</si>
  <si>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</si>
  <si>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</si>
  <si>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</si>
  <si>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</si>
  <si>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</si>
  <si>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</si>
  <si>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</si>
  <si>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</si>
  <si>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</si>
  <si>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</si>
  <si>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</si>
  <si>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</si>
  <si>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</si>
  <si>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</si>
  <si>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</si>
  <si>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</si>
  <si>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</si>
  <si>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</si>
  <si>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</si>
  <si>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</si>
  <si>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</si>
  <si>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</si>
  <si>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</si>
  <si>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</si>
  <si>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</si>
  <si>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</si>
  <si>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</si>
  <si>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</si>
  <si>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</si>
  <si>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</si>
  <si>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</si>
  <si>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</si>
  <si>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</si>
  <si>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</si>
  <si>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</si>
  <si>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</si>
  <si>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</si>
  <si>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METROPOLITANA</t>
  </si>
  <si>
    <t>NORTE</t>
  </si>
  <si>
    <t>NO HAY</t>
  </si>
  <si>
    <t>RENDIMIENTO (kg/ha.)</t>
  </si>
  <si>
    <t>Paleo acequia</t>
  </si>
  <si>
    <t>Riego pre-transplante/siembra</t>
  </si>
  <si>
    <t>Transplante/siembra</t>
  </si>
  <si>
    <t>Riegos (4)</t>
  </si>
  <si>
    <t>Aplicación fertilizante</t>
  </si>
  <si>
    <t>Aplicación pesticidas</t>
  </si>
  <si>
    <t>Ago-Sep</t>
  </si>
  <si>
    <t>Aplicación pesticidas (2)</t>
  </si>
  <si>
    <t>Riegos (3)</t>
  </si>
  <si>
    <t xml:space="preserve"> </t>
  </si>
  <si>
    <t>Jul-Ago</t>
  </si>
  <si>
    <t>Rastraje</t>
  </si>
  <si>
    <t>Aplicación de Pesticida</t>
  </si>
  <si>
    <t>Sep-Oct</t>
  </si>
  <si>
    <t>Melgadura y Aplicación Fertilizante</t>
  </si>
  <si>
    <t>Sep-Nov</t>
  </si>
  <si>
    <t>Acarreo interno  insumos</t>
  </si>
  <si>
    <t>Ago-Oct</t>
  </si>
  <si>
    <t>Acequiadura</t>
  </si>
  <si>
    <t>SEMILLAS</t>
  </si>
  <si>
    <t>Ago- Sep</t>
  </si>
  <si>
    <t>Lt</t>
  </si>
  <si>
    <t>Cajas</t>
  </si>
  <si>
    <t>Unidades</t>
  </si>
  <si>
    <t>ESCENARIOS COSTO UNITARIO  ($/kg)</t>
  </si>
  <si>
    <t>Rendimiento (kg/hà)</t>
  </si>
  <si>
    <t>Costo unitario ($/kg) (*)</t>
  </si>
  <si>
    <t>PRECIO ESPERADO ($/kg)</t>
  </si>
  <si>
    <t>Sept</t>
  </si>
  <si>
    <t>Ago</t>
  </si>
  <si>
    <t>Jul</t>
  </si>
  <si>
    <t>Nov</t>
  </si>
  <si>
    <t>Todas</t>
  </si>
  <si>
    <t>Limpia manual</t>
  </si>
  <si>
    <t>Arrancadura, lavado embalaje y carga</t>
  </si>
  <si>
    <t>Jun</t>
  </si>
  <si>
    <t>Can 27</t>
  </si>
  <si>
    <t>Mezcla hortalicera</t>
  </si>
  <si>
    <t>Jul-Sep</t>
  </si>
  <si>
    <t>Ridomil Gold MZ 68 WG</t>
  </si>
  <si>
    <t>Previcur Energy 840 SL</t>
  </si>
  <si>
    <t>Gladiador</t>
  </si>
  <si>
    <t>FUNGICIDAS</t>
  </si>
  <si>
    <t>Kg</t>
  </si>
  <si>
    <t>Vertimec</t>
  </si>
  <si>
    <t>Manzolaxyl</t>
  </si>
  <si>
    <t>Traslado a mercado mayorista</t>
  </si>
  <si>
    <t>MERCADO MAYORISTA</t>
  </si>
  <si>
    <t>ESCAROLA</t>
  </si>
  <si>
    <t>LECHUGA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</si>
</sst>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9"/>
      <color rgb="FFFF0000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165" fontId="12" fillId="8" borderId="34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49" fontId="14" fillId="2" borderId="39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2" fillId="8" borderId="4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17" fillId="0" borderId="46" xfId="0" applyFont="1" applyBorder="1" applyAlignment="1">
      <alignment horizontal="right" vertical="center"/>
    </xf>
    <xf numFmtId="0" fontId="17" fillId="0" borderId="46" xfId="0" applyFont="1" applyFill="1" applyBorder="1" applyAlignment="1">
      <alignment horizontal="right" vertical="center"/>
    </xf>
    <xf numFmtId="17" fontId="17" fillId="0" borderId="46" xfId="0" applyNumberFormat="1" applyFont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/>
    </xf>
    <xf numFmtId="164" fontId="1" fillId="5" borderId="25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6" borderId="30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5" fillId="2" borderId="20" xfId="0" applyNumberFormat="1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2" fillId="7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9" fontId="14" fillId="2" borderId="32" xfId="0" applyNumberFormat="1" applyFont="1" applyFill="1" applyBorder="1" applyAlignment="1">
      <alignment horizontal="center"/>
    </xf>
    <xf numFmtId="9" fontId="12" fillId="8" borderId="35" xfId="0" applyNumberFormat="1" applyFont="1" applyFill="1" applyBorder="1" applyAlignment="1">
      <alignment horizontal="center" vertical="center"/>
    </xf>
    <xf numFmtId="3" fontId="12" fillId="8" borderId="45" xfId="0" applyNumberFormat="1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49" fontId="14" fillId="8" borderId="52" xfId="0" applyNumberFormat="1" applyFont="1" applyFill="1" applyBorder="1" applyAlignment="1">
      <alignment horizontal="center"/>
    </xf>
    <xf numFmtId="0" fontId="14" fillId="9" borderId="49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18" fillId="0" borderId="46" xfId="0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166" fontId="4" fillId="0" borderId="6" xfId="0" applyNumberFormat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/>
    <xf numFmtId="0" fontId="21" fillId="0" borderId="6" xfId="0" applyFont="1" applyFill="1" applyBorder="1" applyAlignment="1">
      <alignment horizontal="center"/>
    </xf>
    <xf numFmtId="3" fontId="21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center"/>
    </xf>
    <xf numFmtId="0" fontId="21" fillId="0" borderId="6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19" fillId="2" borderId="53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49" fontId="16" fillId="9" borderId="47" xfId="0" applyNumberFormat="1" applyFont="1" applyFill="1" applyBorder="1" applyAlignment="1">
      <alignment horizontal="center" vertical="center"/>
    </xf>
    <xf numFmtId="49" fontId="16" fillId="9" borderId="48" xfId="0" applyNumberFormat="1" applyFont="1" applyFill="1" applyBorder="1" applyAlignment="1">
      <alignment horizontal="center" vertical="center"/>
    </xf>
    <xf numFmtId="49" fontId="16" fillId="9" borderId="49" xfId="0" applyNumberFormat="1" applyFont="1" applyFill="1" applyBorder="1" applyAlignment="1">
      <alignment horizontal="center" vertical="center"/>
    </xf>
    <xf numFmtId="49" fontId="16" fillId="9" borderId="47" xfId="0" applyNumberFormat="1" applyFont="1" applyFill="1" applyBorder="1" applyAlignment="1">
      <alignment vertical="center"/>
    </xf>
    <xf numFmtId="0" fontId="12" fillId="9" borderId="48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180975"/>
          <a:ext cx="60864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0"/>
  <sheetViews>
    <sheetView showGridLines="0" tabSelected="1" topLeftCell="A3" zoomScaleNormal="100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14.85546875" style="1" customWidth="1"/>
    <col min="4" max="4" width="10" style="98" customWidth="1"/>
    <col min="5" max="5" width="15.85546875" style="98" customWidth="1"/>
    <col min="6" max="6" width="12.85546875" style="98" customWidth="1"/>
    <col min="7" max="7" width="15.7109375" style="98" customWidth="1"/>
    <col min="8" max="247" width="10.85546875" style="1" customWidth="1"/>
  </cols>
  <sheetData>
    <row r="1" spans="1:7" ht="15" customHeight="1" x14ac:dyDescent="0.25">
      <c r="A1" s="2"/>
      <c r="B1" s="2"/>
      <c r="C1" s="2"/>
      <c r="D1" s="80"/>
      <c r="E1" s="80"/>
      <c r="F1" s="80"/>
      <c r="G1" s="80"/>
    </row>
    <row r="2" spans="1:7" ht="15" customHeight="1" x14ac:dyDescent="0.25">
      <c r="A2" s="2"/>
      <c r="B2" s="2"/>
      <c r="C2" s="2"/>
      <c r="D2" s="80"/>
      <c r="E2" s="80"/>
      <c r="F2" s="80"/>
      <c r="G2" s="80"/>
    </row>
    <row r="3" spans="1:7" ht="15" customHeight="1" x14ac:dyDescent="0.25">
      <c r="A3" s="2"/>
      <c r="B3" s="2"/>
      <c r="C3" s="2"/>
      <c r="D3" s="80"/>
      <c r="E3" s="80"/>
      <c r="F3" s="80"/>
      <c r="G3" s="80"/>
    </row>
    <row r="4" spans="1:7" ht="15" customHeight="1" x14ac:dyDescent="0.25">
      <c r="A4" s="2"/>
      <c r="B4" s="2"/>
      <c r="C4" s="2"/>
      <c r="D4" s="80"/>
      <c r="E4" s="80"/>
      <c r="F4" s="80"/>
      <c r="G4" s="80"/>
    </row>
    <row r="5" spans="1:7" ht="15" customHeight="1" x14ac:dyDescent="0.25">
      <c r="A5" s="2"/>
      <c r="B5" s="2"/>
      <c r="C5" s="2"/>
      <c r="D5" s="80"/>
      <c r="E5" s="80"/>
      <c r="F5" s="80"/>
      <c r="G5" s="80"/>
    </row>
    <row r="6" spans="1:7" ht="15" customHeight="1" x14ac:dyDescent="0.25">
      <c r="A6" s="2"/>
      <c r="B6" s="2"/>
      <c r="C6" s="2"/>
      <c r="D6" s="80"/>
      <c r="E6" s="80"/>
      <c r="F6" s="80"/>
      <c r="G6" s="80"/>
    </row>
    <row r="7" spans="1:7" ht="15" customHeight="1" x14ac:dyDescent="0.25">
      <c r="A7" s="2"/>
      <c r="B7" s="2"/>
      <c r="C7" s="2"/>
      <c r="D7" s="80"/>
      <c r="E7" s="80"/>
      <c r="F7" s="80"/>
      <c r="G7" s="80"/>
    </row>
    <row r="8" spans="1:7" ht="15" customHeight="1" x14ac:dyDescent="0.25">
      <c r="A8" s="2"/>
      <c r="B8" s="3"/>
      <c r="C8" s="4"/>
      <c r="D8" s="80"/>
      <c r="E8" s="81"/>
      <c r="F8" s="81"/>
      <c r="G8" s="81"/>
    </row>
    <row r="9" spans="1:7" ht="12" customHeight="1" x14ac:dyDescent="0.25">
      <c r="A9" s="5"/>
      <c r="B9" s="6" t="s">
        <v>0</v>
      </c>
      <c r="C9" s="71" t="s">
        <v>116</v>
      </c>
      <c r="D9" s="114"/>
      <c r="E9" s="157" t="s">
        <v>66</v>
      </c>
      <c r="F9" s="158"/>
      <c r="G9" s="124">
        <v>35000</v>
      </c>
    </row>
    <row r="10" spans="1:7" ht="24" customHeight="1" x14ac:dyDescent="0.25">
      <c r="A10" s="5"/>
      <c r="B10" s="7" t="s">
        <v>1</v>
      </c>
      <c r="C10" s="71" t="s">
        <v>115</v>
      </c>
      <c r="D10" s="115"/>
      <c r="E10" s="155" t="s">
        <v>2</v>
      </c>
      <c r="F10" s="156"/>
      <c r="G10" s="71" t="s">
        <v>95</v>
      </c>
    </row>
    <row r="11" spans="1:7" ht="18" customHeight="1" x14ac:dyDescent="0.25">
      <c r="A11" s="5"/>
      <c r="B11" s="7" t="s">
        <v>3</v>
      </c>
      <c r="C11" s="71" t="s">
        <v>62</v>
      </c>
      <c r="D11" s="115"/>
      <c r="E11" s="153" t="s">
        <v>94</v>
      </c>
      <c r="F11" s="154"/>
      <c r="G11" s="125">
        <v>390</v>
      </c>
    </row>
    <row r="12" spans="1:7" ht="15" customHeight="1" x14ac:dyDescent="0.25">
      <c r="A12" s="5"/>
      <c r="B12" s="7" t="s">
        <v>4</v>
      </c>
      <c r="C12" s="72" t="s">
        <v>63</v>
      </c>
      <c r="D12" s="115"/>
      <c r="E12" s="153" t="s">
        <v>5</v>
      </c>
      <c r="F12" s="154"/>
      <c r="G12" s="125">
        <f>G9*G11</f>
        <v>13650000</v>
      </c>
    </row>
    <row r="13" spans="1:7" ht="15.75" customHeight="1" x14ac:dyDescent="0.25">
      <c r="A13" s="5"/>
      <c r="B13" s="7" t="s">
        <v>6</v>
      </c>
      <c r="C13" s="72" t="s">
        <v>64</v>
      </c>
      <c r="D13" s="115"/>
      <c r="E13" s="153" t="s">
        <v>7</v>
      </c>
      <c r="F13" s="154"/>
      <c r="G13" s="126" t="s">
        <v>114</v>
      </c>
    </row>
    <row r="14" spans="1:7" ht="15.75" customHeight="1" x14ac:dyDescent="0.25">
      <c r="A14" s="5"/>
      <c r="B14" s="7" t="s">
        <v>8</v>
      </c>
      <c r="C14" s="128" t="s">
        <v>99</v>
      </c>
      <c r="D14" s="115"/>
      <c r="E14" s="153" t="s">
        <v>9</v>
      </c>
      <c r="F14" s="154"/>
      <c r="G14" s="126" t="s">
        <v>95</v>
      </c>
    </row>
    <row r="15" spans="1:7" ht="25.5" customHeight="1" x14ac:dyDescent="0.25">
      <c r="A15" s="5"/>
      <c r="B15" s="7" t="s">
        <v>10</v>
      </c>
      <c r="C15" s="73">
        <v>44726</v>
      </c>
      <c r="D15" s="115"/>
      <c r="E15" s="159" t="s">
        <v>11</v>
      </c>
      <c r="F15" s="160"/>
      <c r="G15" s="127" t="s">
        <v>65</v>
      </c>
    </row>
    <row r="16" spans="1:7" ht="12" customHeight="1" x14ac:dyDescent="0.25">
      <c r="A16" s="2"/>
      <c r="B16" s="9"/>
      <c r="C16" s="10"/>
      <c r="D16" s="116"/>
      <c r="E16" s="99"/>
      <c r="F16" s="99"/>
      <c r="G16" s="82"/>
    </row>
    <row r="17" spans="1:247" ht="12" customHeight="1" x14ac:dyDescent="0.25">
      <c r="A17" s="11"/>
      <c r="B17" s="168" t="s">
        <v>12</v>
      </c>
      <c r="C17" s="169"/>
      <c r="D17" s="169"/>
      <c r="E17" s="169"/>
      <c r="F17" s="169"/>
      <c r="G17" s="169"/>
    </row>
    <row r="18" spans="1:247" ht="12" customHeight="1" x14ac:dyDescent="0.25">
      <c r="A18" s="2"/>
      <c r="B18" s="12"/>
      <c r="C18" s="13"/>
      <c r="D18" s="83"/>
      <c r="E18" s="83"/>
      <c r="F18" s="83"/>
      <c r="G18" s="83"/>
    </row>
    <row r="19" spans="1:247" ht="12" customHeight="1" x14ac:dyDescent="0.25">
      <c r="A19" s="5"/>
      <c r="B19" s="15" t="s">
        <v>13</v>
      </c>
      <c r="C19" s="16"/>
      <c r="D19" s="84"/>
      <c r="E19" s="84"/>
      <c r="F19" s="84"/>
      <c r="G19" s="84"/>
    </row>
    <row r="20" spans="1:247" ht="24" customHeight="1" x14ac:dyDescent="0.25">
      <c r="A20" s="11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247" ht="12.75" customHeight="1" x14ac:dyDescent="0.25">
      <c r="A21" s="11"/>
      <c r="B21" s="8" t="s">
        <v>67</v>
      </c>
      <c r="C21" s="18" t="s">
        <v>20</v>
      </c>
      <c r="D21" s="74">
        <v>1</v>
      </c>
      <c r="E21" s="18" t="s">
        <v>96</v>
      </c>
      <c r="F21" s="75">
        <v>30000</v>
      </c>
      <c r="G21" s="75">
        <f>D21*F21</f>
        <v>30000</v>
      </c>
    </row>
    <row r="22" spans="1:247" ht="12.75" customHeight="1" x14ac:dyDescent="0.25">
      <c r="A22" s="11"/>
      <c r="B22" s="70" t="s">
        <v>68</v>
      </c>
      <c r="C22" s="18" t="s">
        <v>20</v>
      </c>
      <c r="D22" s="74">
        <v>3</v>
      </c>
      <c r="E22" s="18" t="s">
        <v>97</v>
      </c>
      <c r="F22" s="75">
        <v>30000</v>
      </c>
      <c r="G22" s="75">
        <f t="shared" ref="G22:G32" si="0">D22*F22</f>
        <v>90000</v>
      </c>
    </row>
    <row r="23" spans="1:247" ht="12.75" customHeight="1" x14ac:dyDescent="0.25">
      <c r="A23" s="11"/>
      <c r="B23" s="70" t="s">
        <v>69</v>
      </c>
      <c r="C23" s="18" t="s">
        <v>20</v>
      </c>
      <c r="D23" s="74">
        <v>2.7</v>
      </c>
      <c r="E23" s="18" t="s">
        <v>97</v>
      </c>
      <c r="F23" s="75">
        <v>30000</v>
      </c>
      <c r="G23" s="75">
        <f t="shared" si="0"/>
        <v>81000</v>
      </c>
    </row>
    <row r="24" spans="1:247" s="143" customFormat="1" ht="12.75" customHeight="1" x14ac:dyDescent="0.25">
      <c r="A24" s="137"/>
      <c r="B24" s="138" t="s">
        <v>100</v>
      </c>
      <c r="C24" s="139" t="s">
        <v>20</v>
      </c>
      <c r="D24" s="140">
        <v>16</v>
      </c>
      <c r="E24" s="139" t="s">
        <v>97</v>
      </c>
      <c r="F24" s="75">
        <v>30000</v>
      </c>
      <c r="G24" s="141">
        <f t="shared" si="0"/>
        <v>480000</v>
      </c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</row>
    <row r="25" spans="1:247" ht="12.75" customHeight="1" x14ac:dyDescent="0.25">
      <c r="A25" s="11"/>
      <c r="B25" s="70" t="s">
        <v>70</v>
      </c>
      <c r="C25" s="18" t="s">
        <v>20</v>
      </c>
      <c r="D25" s="74">
        <v>4</v>
      </c>
      <c r="E25" s="18" t="s">
        <v>96</v>
      </c>
      <c r="F25" s="75">
        <v>30000</v>
      </c>
      <c r="G25" s="75">
        <f t="shared" si="0"/>
        <v>120000</v>
      </c>
    </row>
    <row r="26" spans="1:247" ht="12.75" customHeight="1" x14ac:dyDescent="0.25">
      <c r="A26" s="11"/>
      <c r="B26" s="70" t="s">
        <v>71</v>
      </c>
      <c r="C26" s="18" t="s">
        <v>20</v>
      </c>
      <c r="D26" s="74">
        <v>2</v>
      </c>
      <c r="E26" s="18" t="s">
        <v>97</v>
      </c>
      <c r="F26" s="75">
        <v>30000</v>
      </c>
      <c r="G26" s="75">
        <f t="shared" si="0"/>
        <v>60000</v>
      </c>
    </row>
    <row r="27" spans="1:247" ht="12.75" customHeight="1" x14ac:dyDescent="0.25">
      <c r="A27" s="11"/>
      <c r="B27" s="129" t="s">
        <v>69</v>
      </c>
      <c r="C27" s="18" t="s">
        <v>20</v>
      </c>
      <c r="D27" s="74">
        <v>2.7</v>
      </c>
      <c r="E27" s="18" t="s">
        <v>97</v>
      </c>
      <c r="F27" s="75">
        <v>30000</v>
      </c>
      <c r="G27" s="75">
        <f t="shared" ref="G27:G28" si="1">D27*F27</f>
        <v>81000</v>
      </c>
    </row>
    <row r="28" spans="1:247" s="143" customFormat="1" ht="12.75" customHeight="1" x14ac:dyDescent="0.25">
      <c r="A28" s="137"/>
      <c r="B28" s="138" t="s">
        <v>100</v>
      </c>
      <c r="C28" s="139" t="s">
        <v>20</v>
      </c>
      <c r="D28" s="140">
        <v>16</v>
      </c>
      <c r="E28" s="139" t="s">
        <v>96</v>
      </c>
      <c r="F28" s="75">
        <v>30000</v>
      </c>
      <c r="G28" s="141">
        <f t="shared" si="1"/>
        <v>480000</v>
      </c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</row>
    <row r="29" spans="1:247" ht="12.75" customHeight="1" x14ac:dyDescent="0.25">
      <c r="A29" s="11"/>
      <c r="B29" s="70" t="s">
        <v>72</v>
      </c>
      <c r="C29" s="18" t="s">
        <v>20</v>
      </c>
      <c r="D29" s="77">
        <v>1.54</v>
      </c>
      <c r="E29" s="18" t="s">
        <v>73</v>
      </c>
      <c r="F29" s="75">
        <v>30000</v>
      </c>
      <c r="G29" s="75">
        <f t="shared" si="0"/>
        <v>46200</v>
      </c>
    </row>
    <row r="30" spans="1:247" ht="12.75" customHeight="1" x14ac:dyDescent="0.25">
      <c r="A30" s="11"/>
      <c r="B30" s="70" t="s">
        <v>70</v>
      </c>
      <c r="C30" s="18" t="s">
        <v>20</v>
      </c>
      <c r="D30" s="77">
        <v>2.15</v>
      </c>
      <c r="E30" s="18" t="s">
        <v>95</v>
      </c>
      <c r="F30" s="75">
        <v>30000</v>
      </c>
      <c r="G30" s="75">
        <f t="shared" si="0"/>
        <v>64500</v>
      </c>
    </row>
    <row r="31" spans="1:247" ht="12.75" customHeight="1" x14ac:dyDescent="0.25">
      <c r="A31" s="11"/>
      <c r="B31" s="70" t="s">
        <v>74</v>
      </c>
      <c r="C31" s="18" t="s">
        <v>20</v>
      </c>
      <c r="D31" s="74">
        <v>1</v>
      </c>
      <c r="E31" s="18" t="s">
        <v>73</v>
      </c>
      <c r="F31" s="75">
        <v>30000</v>
      </c>
      <c r="G31" s="75">
        <f t="shared" si="0"/>
        <v>30000</v>
      </c>
    </row>
    <row r="32" spans="1:247" ht="12.75" customHeight="1" x14ac:dyDescent="0.25">
      <c r="A32" s="11"/>
      <c r="B32" s="70" t="s">
        <v>75</v>
      </c>
      <c r="C32" s="18" t="s">
        <v>20</v>
      </c>
      <c r="D32" s="77">
        <v>1.61</v>
      </c>
      <c r="E32" s="18" t="s">
        <v>98</v>
      </c>
      <c r="F32" s="75">
        <v>30000</v>
      </c>
      <c r="G32" s="75">
        <f t="shared" si="0"/>
        <v>48300</v>
      </c>
    </row>
    <row r="33" spans="1:247" s="143" customFormat="1" ht="25.5" x14ac:dyDescent="0.25">
      <c r="A33" s="137"/>
      <c r="B33" s="138" t="s">
        <v>101</v>
      </c>
      <c r="C33" s="139" t="s">
        <v>20</v>
      </c>
      <c r="D33" s="144">
        <v>57.7</v>
      </c>
      <c r="E33" s="139" t="s">
        <v>98</v>
      </c>
      <c r="F33" s="75">
        <v>30000</v>
      </c>
      <c r="G33" s="141">
        <f>D33*F33</f>
        <v>1731000</v>
      </c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2"/>
      <c r="HO33" s="142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/>
      <c r="IG33" s="142"/>
      <c r="IH33" s="142"/>
      <c r="II33" s="142"/>
      <c r="IJ33" s="142"/>
      <c r="IK33" s="142"/>
      <c r="IL33" s="142"/>
      <c r="IM33" s="142"/>
    </row>
    <row r="34" spans="1:247" ht="12.75" customHeight="1" x14ac:dyDescent="0.25">
      <c r="A34" s="11"/>
      <c r="B34" s="19" t="s">
        <v>21</v>
      </c>
      <c r="C34" s="20"/>
      <c r="D34" s="20"/>
      <c r="E34" s="20"/>
      <c r="F34" s="20"/>
      <c r="G34" s="76">
        <f>SUM(G21:G33)</f>
        <v>3342000</v>
      </c>
    </row>
    <row r="35" spans="1:247" ht="12" customHeight="1" x14ac:dyDescent="0.25">
      <c r="A35" s="2"/>
      <c r="B35" s="12"/>
      <c r="C35" s="14"/>
      <c r="D35" s="83"/>
      <c r="E35" s="83"/>
      <c r="F35" s="85"/>
      <c r="G35" s="85"/>
    </row>
    <row r="36" spans="1:247" ht="12" customHeight="1" x14ac:dyDescent="0.25">
      <c r="A36" s="5"/>
      <c r="B36" s="21" t="s">
        <v>22</v>
      </c>
      <c r="C36" s="22"/>
      <c r="D36" s="23"/>
      <c r="E36" s="23"/>
      <c r="F36" s="23"/>
      <c r="G36" s="23"/>
    </row>
    <row r="37" spans="1:247" ht="24" customHeight="1" x14ac:dyDescent="0.25">
      <c r="A37" s="5"/>
      <c r="B37" s="24" t="s">
        <v>14</v>
      </c>
      <c r="C37" s="25" t="s">
        <v>15</v>
      </c>
      <c r="D37" s="25" t="s">
        <v>16</v>
      </c>
      <c r="E37" s="24" t="s">
        <v>17</v>
      </c>
      <c r="F37" s="25" t="s">
        <v>18</v>
      </c>
      <c r="G37" s="24" t="s">
        <v>19</v>
      </c>
    </row>
    <row r="38" spans="1:247" ht="12" customHeight="1" x14ac:dyDescent="0.25">
      <c r="A38" s="5"/>
      <c r="B38" s="26" t="s">
        <v>76</v>
      </c>
      <c r="C38" s="27" t="s">
        <v>76</v>
      </c>
      <c r="D38" s="27" t="s">
        <v>76</v>
      </c>
      <c r="E38" s="27" t="s">
        <v>76</v>
      </c>
      <c r="F38" s="78" t="s">
        <v>76</v>
      </c>
      <c r="G38" s="78">
        <v>0</v>
      </c>
    </row>
    <row r="39" spans="1:247" ht="12" customHeight="1" x14ac:dyDescent="0.25">
      <c r="A39" s="5"/>
      <c r="B39" s="28" t="s">
        <v>23</v>
      </c>
      <c r="C39" s="29"/>
      <c r="D39" s="29"/>
      <c r="E39" s="29"/>
      <c r="F39" s="29"/>
      <c r="G39" s="79">
        <f>SUM(G38)</f>
        <v>0</v>
      </c>
    </row>
    <row r="40" spans="1:247" ht="12" customHeight="1" x14ac:dyDescent="0.25">
      <c r="A40" s="2"/>
      <c r="B40" s="30"/>
      <c r="C40" s="31"/>
      <c r="D40" s="38"/>
      <c r="E40" s="38"/>
      <c r="F40" s="86"/>
      <c r="G40" s="86"/>
    </row>
    <row r="41" spans="1:247" ht="12" customHeight="1" x14ac:dyDescent="0.25">
      <c r="A41" s="5"/>
      <c r="B41" s="21" t="s">
        <v>24</v>
      </c>
      <c r="C41" s="22"/>
      <c r="D41" s="23"/>
      <c r="E41" s="23"/>
      <c r="F41" s="23"/>
      <c r="G41" s="23"/>
    </row>
    <row r="42" spans="1:247" ht="24" customHeight="1" x14ac:dyDescent="0.25">
      <c r="A42" s="5"/>
      <c r="B42" s="32" t="s">
        <v>14</v>
      </c>
      <c r="C42" s="32" t="s">
        <v>15</v>
      </c>
      <c r="D42" s="32" t="s">
        <v>16</v>
      </c>
      <c r="E42" s="32" t="s">
        <v>17</v>
      </c>
      <c r="F42" s="33" t="s">
        <v>18</v>
      </c>
      <c r="G42" s="32" t="s">
        <v>19</v>
      </c>
    </row>
    <row r="43" spans="1:247" ht="12.75" customHeight="1" x14ac:dyDescent="0.25">
      <c r="A43" s="11"/>
      <c r="B43" s="8" t="s">
        <v>26</v>
      </c>
      <c r="C43" s="18" t="s">
        <v>25</v>
      </c>
      <c r="D43" s="74">
        <v>0.5</v>
      </c>
      <c r="E43" s="18" t="s">
        <v>77</v>
      </c>
      <c r="F43" s="75">
        <v>581452.80000000005</v>
      </c>
      <c r="G43" s="75">
        <f>D43*F43</f>
        <v>290726.40000000002</v>
      </c>
    </row>
    <row r="44" spans="1:247" ht="12.75" customHeight="1" x14ac:dyDescent="0.25">
      <c r="A44" s="11"/>
      <c r="B44" s="8" t="s">
        <v>78</v>
      </c>
      <c r="C44" s="18" t="s">
        <v>25</v>
      </c>
      <c r="D44" s="74">
        <v>0.75</v>
      </c>
      <c r="E44" s="18" t="s">
        <v>73</v>
      </c>
      <c r="F44" s="75">
        <v>290726.40000000002</v>
      </c>
      <c r="G44" s="75">
        <f t="shared" ref="G44:G48" si="2">D44*F44</f>
        <v>218044.80000000002</v>
      </c>
    </row>
    <row r="45" spans="1:247" ht="12.75" customHeight="1" x14ac:dyDescent="0.25">
      <c r="A45" s="11"/>
      <c r="B45" s="8" t="s">
        <v>79</v>
      </c>
      <c r="C45" s="18" t="s">
        <v>25</v>
      </c>
      <c r="D45" s="74">
        <v>0.45</v>
      </c>
      <c r="E45" s="18" t="s">
        <v>80</v>
      </c>
      <c r="F45" s="75">
        <v>290726.40000000002</v>
      </c>
      <c r="G45" s="75">
        <f t="shared" si="2"/>
        <v>130826.88000000002</v>
      </c>
    </row>
    <row r="46" spans="1:247" ht="12.75" customHeight="1" x14ac:dyDescent="0.25">
      <c r="A46" s="11"/>
      <c r="B46" s="8" t="s">
        <v>81</v>
      </c>
      <c r="C46" s="18" t="s">
        <v>25</v>
      </c>
      <c r="D46" s="74">
        <v>0.1</v>
      </c>
      <c r="E46" s="18" t="s">
        <v>82</v>
      </c>
      <c r="F46" s="75">
        <v>290726.40000000002</v>
      </c>
      <c r="G46" s="75">
        <f t="shared" si="2"/>
        <v>29072.640000000003</v>
      </c>
    </row>
    <row r="47" spans="1:247" ht="12.75" customHeight="1" x14ac:dyDescent="0.25">
      <c r="A47" s="11"/>
      <c r="B47" s="8" t="s">
        <v>83</v>
      </c>
      <c r="C47" s="18" t="s">
        <v>25</v>
      </c>
      <c r="D47" s="74">
        <v>1.2</v>
      </c>
      <c r="E47" s="18" t="s">
        <v>84</v>
      </c>
      <c r="F47" s="75">
        <v>145363.20000000001</v>
      </c>
      <c r="G47" s="75">
        <f t="shared" si="2"/>
        <v>174435.84</v>
      </c>
    </row>
    <row r="48" spans="1:247" ht="12.75" customHeight="1" x14ac:dyDescent="0.25">
      <c r="A48" s="11"/>
      <c r="B48" s="8" t="s">
        <v>85</v>
      </c>
      <c r="C48" s="18" t="s">
        <v>25</v>
      </c>
      <c r="D48" s="74">
        <v>0.1</v>
      </c>
      <c r="E48" s="18" t="s">
        <v>97</v>
      </c>
      <c r="F48" s="75">
        <v>181704</v>
      </c>
      <c r="G48" s="75">
        <f t="shared" si="2"/>
        <v>18170.400000000001</v>
      </c>
    </row>
    <row r="49" spans="1:247" ht="12.75" customHeight="1" x14ac:dyDescent="0.25">
      <c r="A49" s="5"/>
      <c r="B49" s="34" t="s">
        <v>27</v>
      </c>
      <c r="C49" s="35"/>
      <c r="D49" s="35"/>
      <c r="E49" s="35"/>
      <c r="F49" s="35"/>
      <c r="G49" s="87">
        <f>G43+G44+G45+G46+G47+G48</f>
        <v>861276.96000000008</v>
      </c>
    </row>
    <row r="50" spans="1:247" ht="12" customHeight="1" x14ac:dyDescent="0.25">
      <c r="A50" s="2"/>
      <c r="B50" s="30"/>
      <c r="C50" s="31"/>
      <c r="D50" s="38"/>
      <c r="E50" s="38"/>
      <c r="F50" s="86"/>
      <c r="G50" s="86"/>
    </row>
    <row r="51" spans="1:247" ht="12" customHeight="1" x14ac:dyDescent="0.25">
      <c r="A51" s="5"/>
      <c r="B51" s="21" t="s">
        <v>28</v>
      </c>
      <c r="C51" s="161"/>
      <c r="D51" s="162"/>
      <c r="E51" s="23"/>
      <c r="F51" s="23"/>
      <c r="G51" s="23"/>
    </row>
    <row r="52" spans="1:247" ht="36" customHeight="1" x14ac:dyDescent="0.25">
      <c r="A52" s="5"/>
      <c r="B52" s="33" t="s">
        <v>29</v>
      </c>
      <c r="C52" s="33" t="s">
        <v>30</v>
      </c>
      <c r="D52" s="33" t="s">
        <v>31</v>
      </c>
      <c r="E52" s="33" t="s">
        <v>17</v>
      </c>
      <c r="F52" s="33" t="s">
        <v>18</v>
      </c>
      <c r="G52" s="33" t="s">
        <v>19</v>
      </c>
    </row>
    <row r="53" spans="1:247" ht="12.75" customHeight="1" x14ac:dyDescent="0.25">
      <c r="A53" s="11"/>
      <c r="B53" s="130" t="s">
        <v>86</v>
      </c>
      <c r="C53" s="131" t="s">
        <v>33</v>
      </c>
      <c r="D53" s="132">
        <v>8</v>
      </c>
      <c r="E53" s="133" t="s">
        <v>102</v>
      </c>
      <c r="F53" s="132">
        <v>76270</v>
      </c>
      <c r="G53" s="132">
        <f>D53*F53</f>
        <v>610160</v>
      </c>
    </row>
    <row r="54" spans="1:247" ht="12.75" customHeight="1" x14ac:dyDescent="0.25">
      <c r="A54" s="11"/>
      <c r="B54" s="134" t="s">
        <v>32</v>
      </c>
      <c r="C54" s="135"/>
      <c r="D54" s="136"/>
      <c r="E54" s="135"/>
      <c r="F54" s="132" t="s">
        <v>76</v>
      </c>
      <c r="G54" s="132" t="s">
        <v>76</v>
      </c>
    </row>
    <row r="55" spans="1:247" s="143" customFormat="1" ht="12.75" customHeight="1" x14ac:dyDescent="0.25">
      <c r="A55" s="137"/>
      <c r="B55" s="145" t="s">
        <v>103</v>
      </c>
      <c r="C55" s="146" t="s">
        <v>33</v>
      </c>
      <c r="D55" s="146">
        <v>250</v>
      </c>
      <c r="E55" s="146" t="s">
        <v>105</v>
      </c>
      <c r="F55" s="147">
        <v>1377.1779999999999</v>
      </c>
      <c r="G55" s="147">
        <f t="shared" ref="G55:G63" si="3">D55*F55</f>
        <v>344294.5</v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  <c r="IM55" s="142"/>
    </row>
    <row r="56" spans="1:247" s="143" customFormat="1" ht="12.75" customHeight="1" x14ac:dyDescent="0.25">
      <c r="A56" s="137"/>
      <c r="B56" s="145" t="s">
        <v>104</v>
      </c>
      <c r="C56" s="148" t="s">
        <v>33</v>
      </c>
      <c r="D56" s="149">
        <v>200</v>
      </c>
      <c r="E56" s="148" t="s">
        <v>102</v>
      </c>
      <c r="F56" s="147">
        <v>638.50980000000004</v>
      </c>
      <c r="G56" s="147">
        <f t="shared" si="3"/>
        <v>127701.96</v>
      </c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2"/>
    </row>
    <row r="57" spans="1:247" s="143" customFormat="1" ht="12.75" customHeight="1" x14ac:dyDescent="0.25">
      <c r="A57" s="137"/>
      <c r="B57" s="150" t="s">
        <v>109</v>
      </c>
      <c r="C57" s="148"/>
      <c r="D57" s="149"/>
      <c r="E57" s="148"/>
      <c r="F57" s="147" t="s">
        <v>76</v>
      </c>
      <c r="G57" s="147" t="s">
        <v>76</v>
      </c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  <c r="IM57" s="142"/>
    </row>
    <row r="58" spans="1:247" s="143" customFormat="1" ht="12.75" customHeight="1" x14ac:dyDescent="0.25">
      <c r="A58" s="137"/>
      <c r="B58" s="145" t="s">
        <v>106</v>
      </c>
      <c r="C58" s="148" t="s">
        <v>33</v>
      </c>
      <c r="D58" s="149">
        <v>10</v>
      </c>
      <c r="E58" s="148" t="s">
        <v>105</v>
      </c>
      <c r="F58" s="147">
        <v>43400</v>
      </c>
      <c r="G58" s="147">
        <f t="shared" si="3"/>
        <v>434000</v>
      </c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2"/>
      <c r="EQ58" s="142"/>
      <c r="ER58" s="142"/>
      <c r="ES58" s="142"/>
      <c r="ET58" s="142"/>
      <c r="EU58" s="142"/>
      <c r="EV58" s="142"/>
      <c r="EW58" s="142"/>
      <c r="EX58" s="142"/>
      <c r="EY58" s="142"/>
      <c r="EZ58" s="142"/>
      <c r="FA58" s="142"/>
      <c r="FB58" s="142"/>
      <c r="FC58" s="142"/>
      <c r="FD58" s="142"/>
      <c r="FE58" s="142"/>
      <c r="FF58" s="142"/>
      <c r="FG58" s="142"/>
      <c r="FH58" s="142"/>
      <c r="FI58" s="142"/>
      <c r="FJ58" s="142"/>
      <c r="FK58" s="142"/>
      <c r="FL58" s="142"/>
      <c r="FM58" s="142"/>
      <c r="FN58" s="142"/>
      <c r="FO58" s="142"/>
      <c r="FP58" s="142"/>
      <c r="FQ58" s="142"/>
      <c r="FR58" s="142"/>
      <c r="FS58" s="142"/>
      <c r="FT58" s="142"/>
      <c r="FU58" s="142"/>
      <c r="FV58" s="142"/>
      <c r="FW58" s="142"/>
      <c r="FX58" s="142"/>
      <c r="FY58" s="142"/>
      <c r="FZ58" s="142"/>
      <c r="GA58" s="142"/>
      <c r="GB58" s="142"/>
      <c r="GC58" s="142"/>
      <c r="GD58" s="142"/>
      <c r="GE58" s="142"/>
      <c r="GF58" s="142"/>
      <c r="GG58" s="142"/>
      <c r="GH58" s="142"/>
      <c r="GI58" s="142"/>
      <c r="GJ58" s="142"/>
      <c r="GK58" s="142"/>
      <c r="GL58" s="142"/>
      <c r="GM58" s="142"/>
      <c r="GN58" s="142"/>
      <c r="GO58" s="142"/>
      <c r="GP58" s="142"/>
      <c r="GQ58" s="142"/>
      <c r="GR58" s="142"/>
      <c r="GS58" s="142"/>
      <c r="GT58" s="142"/>
      <c r="GU58" s="142"/>
      <c r="GV58" s="142"/>
      <c r="GW58" s="142"/>
      <c r="GX58" s="142"/>
      <c r="GY58" s="142"/>
      <c r="GZ58" s="142"/>
      <c r="HA58" s="142"/>
      <c r="HB58" s="142"/>
      <c r="HC58" s="142"/>
      <c r="HD58" s="142"/>
      <c r="HE58" s="142"/>
      <c r="HF58" s="142"/>
      <c r="HG58" s="142"/>
      <c r="HH58" s="142"/>
      <c r="HI58" s="142"/>
      <c r="HJ58" s="142"/>
      <c r="HK58" s="142"/>
      <c r="HL58" s="142"/>
      <c r="HM58" s="142"/>
      <c r="HN58" s="142"/>
      <c r="HO58" s="142"/>
      <c r="HP58" s="142"/>
      <c r="HQ58" s="142"/>
      <c r="HR58" s="142"/>
      <c r="HS58" s="142"/>
      <c r="HT58" s="142"/>
      <c r="HU58" s="142"/>
      <c r="HV58" s="142"/>
      <c r="HW58" s="142"/>
      <c r="HX58" s="142"/>
      <c r="HY58" s="142"/>
      <c r="HZ58" s="142"/>
      <c r="IA58" s="142"/>
      <c r="IB58" s="142"/>
      <c r="IC58" s="142"/>
      <c r="ID58" s="142"/>
      <c r="IE58" s="142"/>
      <c r="IF58" s="142"/>
      <c r="IG58" s="142"/>
      <c r="IH58" s="142"/>
      <c r="II58" s="142"/>
      <c r="IJ58" s="142"/>
      <c r="IK58" s="142"/>
      <c r="IL58" s="142"/>
      <c r="IM58" s="142"/>
    </row>
    <row r="59" spans="1:247" s="143" customFormat="1" ht="12.75" customHeight="1" x14ac:dyDescent="0.25">
      <c r="A59" s="137"/>
      <c r="B59" s="145" t="s">
        <v>107</v>
      </c>
      <c r="C59" s="148" t="s">
        <v>33</v>
      </c>
      <c r="D59" s="149">
        <v>2</v>
      </c>
      <c r="E59" s="148" t="s">
        <v>97</v>
      </c>
      <c r="F59" s="147">
        <v>102811</v>
      </c>
      <c r="G59" s="147">
        <f t="shared" si="3"/>
        <v>205622</v>
      </c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142"/>
      <c r="EW59" s="142"/>
      <c r="EX59" s="142"/>
      <c r="EY59" s="142"/>
      <c r="EZ59" s="142"/>
      <c r="FA59" s="142"/>
      <c r="FB59" s="142"/>
      <c r="FC59" s="142"/>
      <c r="FD59" s="142"/>
      <c r="FE59" s="142"/>
      <c r="FF59" s="142"/>
      <c r="FG59" s="142"/>
      <c r="FH59" s="142"/>
      <c r="FI59" s="142"/>
      <c r="FJ59" s="142"/>
      <c r="FK59" s="142"/>
      <c r="FL59" s="142"/>
      <c r="FM59" s="142"/>
      <c r="FN59" s="142"/>
      <c r="FO59" s="142"/>
      <c r="FP59" s="142"/>
      <c r="FQ59" s="142"/>
      <c r="FR59" s="142"/>
      <c r="FS59" s="142"/>
      <c r="FT59" s="142"/>
      <c r="FU59" s="142"/>
      <c r="FV59" s="142"/>
      <c r="FW59" s="142"/>
      <c r="FX59" s="142"/>
      <c r="FY59" s="142"/>
      <c r="FZ59" s="142"/>
      <c r="GA59" s="142"/>
      <c r="GB59" s="142"/>
      <c r="GC59" s="142"/>
      <c r="GD59" s="142"/>
      <c r="GE59" s="142"/>
      <c r="GF59" s="142"/>
      <c r="GG59" s="142"/>
      <c r="GH59" s="142"/>
      <c r="GI59" s="142"/>
      <c r="GJ59" s="142"/>
      <c r="GK59" s="142"/>
      <c r="GL59" s="142"/>
      <c r="GM59" s="142"/>
      <c r="GN59" s="142"/>
      <c r="GO59" s="142"/>
      <c r="GP59" s="142"/>
      <c r="GQ59" s="142"/>
      <c r="GR59" s="142"/>
      <c r="GS59" s="142"/>
      <c r="GT59" s="142"/>
      <c r="GU59" s="142"/>
      <c r="GV59" s="142"/>
      <c r="GW59" s="142"/>
      <c r="GX59" s="142"/>
      <c r="GY59" s="142"/>
      <c r="GZ59" s="142"/>
      <c r="HA59" s="142"/>
      <c r="HB59" s="142"/>
      <c r="HC59" s="142"/>
      <c r="HD59" s="142"/>
      <c r="HE59" s="142"/>
      <c r="HF59" s="142"/>
      <c r="HG59" s="142"/>
      <c r="HH59" s="142"/>
      <c r="HI59" s="142"/>
      <c r="HJ59" s="142"/>
      <c r="HK59" s="142"/>
      <c r="HL59" s="142"/>
      <c r="HM59" s="142"/>
      <c r="HN59" s="142"/>
      <c r="HO59" s="142"/>
      <c r="HP59" s="142"/>
      <c r="HQ59" s="142"/>
      <c r="HR59" s="142"/>
      <c r="HS59" s="142"/>
      <c r="HT59" s="142"/>
      <c r="HU59" s="142"/>
      <c r="HV59" s="142"/>
      <c r="HW59" s="142"/>
      <c r="HX59" s="142"/>
      <c r="HY59" s="142"/>
      <c r="HZ59" s="142"/>
      <c r="IA59" s="142"/>
      <c r="IB59" s="142"/>
      <c r="IC59" s="142"/>
      <c r="ID59" s="142"/>
      <c r="IE59" s="142"/>
      <c r="IF59" s="142"/>
      <c r="IG59" s="142"/>
      <c r="IH59" s="142"/>
      <c r="II59" s="142"/>
      <c r="IJ59" s="142"/>
      <c r="IK59" s="142"/>
      <c r="IL59" s="142"/>
      <c r="IM59" s="142"/>
    </row>
    <row r="60" spans="1:247" s="143" customFormat="1" ht="12.75" customHeight="1" x14ac:dyDescent="0.25">
      <c r="A60" s="137"/>
      <c r="B60" s="145" t="s">
        <v>112</v>
      </c>
      <c r="C60" s="148" t="s">
        <v>33</v>
      </c>
      <c r="D60" s="149">
        <v>5</v>
      </c>
      <c r="E60" s="148" t="s">
        <v>105</v>
      </c>
      <c r="F60" s="147">
        <v>23554.2</v>
      </c>
      <c r="G60" s="147">
        <f t="shared" si="3"/>
        <v>117771</v>
      </c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  <c r="EN60" s="142"/>
      <c r="EO60" s="142"/>
      <c r="EP60" s="142"/>
      <c r="EQ60" s="142"/>
      <c r="ER60" s="142"/>
      <c r="ES60" s="142"/>
      <c r="ET60" s="142"/>
      <c r="EU60" s="142"/>
      <c r="EV60" s="142"/>
      <c r="EW60" s="142"/>
      <c r="EX60" s="142"/>
      <c r="EY60" s="142"/>
      <c r="EZ60" s="142"/>
      <c r="FA60" s="142"/>
      <c r="FB60" s="142"/>
      <c r="FC60" s="142"/>
      <c r="FD60" s="142"/>
      <c r="FE60" s="142"/>
      <c r="FF60" s="142"/>
      <c r="FG60" s="142"/>
      <c r="FH60" s="142"/>
      <c r="FI60" s="142"/>
      <c r="FJ60" s="142"/>
      <c r="FK60" s="142"/>
      <c r="FL60" s="142"/>
      <c r="FM60" s="142"/>
      <c r="FN60" s="142"/>
      <c r="FO60" s="142"/>
      <c r="FP60" s="142"/>
      <c r="FQ60" s="142"/>
      <c r="FR60" s="142"/>
      <c r="FS60" s="142"/>
      <c r="FT60" s="142"/>
      <c r="FU60" s="142"/>
      <c r="FV60" s="142"/>
      <c r="FW60" s="142"/>
      <c r="FX60" s="142"/>
      <c r="FY60" s="142"/>
      <c r="FZ60" s="142"/>
      <c r="GA60" s="142"/>
      <c r="GB60" s="142"/>
      <c r="GC60" s="142"/>
      <c r="GD60" s="142"/>
      <c r="GE60" s="142"/>
      <c r="GF60" s="142"/>
      <c r="GG60" s="142"/>
      <c r="GH60" s="142"/>
      <c r="GI60" s="142"/>
      <c r="GJ60" s="142"/>
      <c r="GK60" s="142"/>
      <c r="GL60" s="142"/>
      <c r="GM60" s="142"/>
      <c r="GN60" s="142"/>
      <c r="GO60" s="142"/>
      <c r="GP60" s="142"/>
      <c r="GQ60" s="142"/>
      <c r="GR60" s="142"/>
      <c r="GS60" s="142"/>
      <c r="GT60" s="142"/>
      <c r="GU60" s="142"/>
      <c r="GV60" s="142"/>
      <c r="GW60" s="142"/>
      <c r="GX60" s="142"/>
      <c r="GY60" s="142"/>
      <c r="GZ60" s="142"/>
      <c r="HA60" s="142"/>
      <c r="HB60" s="142"/>
      <c r="HC60" s="142"/>
      <c r="HD60" s="142"/>
      <c r="HE60" s="142"/>
      <c r="HF60" s="142"/>
      <c r="HG60" s="142"/>
      <c r="HH60" s="142"/>
      <c r="HI60" s="142"/>
      <c r="HJ60" s="142"/>
      <c r="HK60" s="142"/>
      <c r="HL60" s="142"/>
      <c r="HM60" s="142"/>
      <c r="HN60" s="142"/>
      <c r="HO60" s="142"/>
      <c r="HP60" s="142"/>
      <c r="HQ60" s="142"/>
      <c r="HR60" s="142"/>
      <c r="HS60" s="142"/>
      <c r="HT60" s="142"/>
      <c r="HU60" s="142"/>
      <c r="HV60" s="142"/>
      <c r="HW60" s="142"/>
      <c r="HX60" s="142"/>
      <c r="HY60" s="142"/>
      <c r="HZ60" s="142"/>
      <c r="IA60" s="142"/>
      <c r="IB60" s="142"/>
      <c r="IC60" s="142"/>
      <c r="ID60" s="142"/>
      <c r="IE60" s="142"/>
      <c r="IF60" s="142"/>
      <c r="IG60" s="142"/>
      <c r="IH60" s="142"/>
      <c r="II60" s="142"/>
      <c r="IJ60" s="142"/>
      <c r="IK60" s="142"/>
      <c r="IL60" s="142"/>
      <c r="IM60" s="142"/>
    </row>
    <row r="61" spans="1:247" s="143" customFormat="1" ht="12.75" customHeight="1" x14ac:dyDescent="0.25">
      <c r="A61" s="137"/>
      <c r="B61" s="150" t="s">
        <v>34</v>
      </c>
      <c r="C61" s="146"/>
      <c r="D61" s="146"/>
      <c r="E61" s="146"/>
      <c r="F61" s="147" t="s">
        <v>76</v>
      </c>
      <c r="G61" s="147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  <c r="EN61" s="142"/>
      <c r="EO61" s="142"/>
      <c r="EP61" s="142"/>
      <c r="EQ61" s="142"/>
      <c r="ER61" s="142"/>
      <c r="ES61" s="142"/>
      <c r="ET61" s="142"/>
      <c r="EU61" s="142"/>
      <c r="EV61" s="142"/>
      <c r="EW61" s="142"/>
      <c r="EX61" s="142"/>
      <c r="EY61" s="142"/>
      <c r="EZ61" s="142"/>
      <c r="FA61" s="142"/>
      <c r="FB61" s="142"/>
      <c r="FC61" s="142"/>
      <c r="FD61" s="142"/>
      <c r="FE61" s="142"/>
      <c r="FF61" s="142"/>
      <c r="FG61" s="142"/>
      <c r="FH61" s="142"/>
      <c r="FI61" s="142"/>
      <c r="FJ61" s="142"/>
      <c r="FK61" s="142"/>
      <c r="FL61" s="142"/>
      <c r="FM61" s="142"/>
      <c r="FN61" s="142"/>
      <c r="FO61" s="142"/>
      <c r="FP61" s="142"/>
      <c r="FQ61" s="142"/>
      <c r="FR61" s="142"/>
      <c r="FS61" s="142"/>
      <c r="FT61" s="142"/>
      <c r="FU61" s="142"/>
      <c r="FV61" s="142"/>
      <c r="FW61" s="142"/>
      <c r="FX61" s="142"/>
      <c r="FY61" s="142"/>
      <c r="FZ61" s="142"/>
      <c r="GA61" s="142"/>
      <c r="GB61" s="142"/>
      <c r="GC61" s="142"/>
      <c r="GD61" s="142"/>
      <c r="GE61" s="142"/>
      <c r="GF61" s="142"/>
      <c r="GG61" s="142"/>
      <c r="GH61" s="142"/>
      <c r="GI61" s="142"/>
      <c r="GJ61" s="142"/>
      <c r="GK61" s="142"/>
      <c r="GL61" s="142"/>
      <c r="GM61" s="142"/>
      <c r="GN61" s="142"/>
      <c r="GO61" s="142"/>
      <c r="GP61" s="142"/>
      <c r="GQ61" s="142"/>
      <c r="GR61" s="142"/>
      <c r="GS61" s="142"/>
      <c r="GT61" s="142"/>
      <c r="GU61" s="142"/>
      <c r="GV61" s="142"/>
      <c r="GW61" s="142"/>
      <c r="GX61" s="142"/>
      <c r="GY61" s="142"/>
      <c r="GZ61" s="142"/>
      <c r="HA61" s="142"/>
      <c r="HB61" s="142"/>
      <c r="HC61" s="142"/>
      <c r="HD61" s="142"/>
      <c r="HE61" s="142"/>
      <c r="HF61" s="142"/>
      <c r="HG61" s="142"/>
      <c r="HH61" s="142"/>
      <c r="HI61" s="142"/>
      <c r="HJ61" s="142"/>
      <c r="HK61" s="142"/>
      <c r="HL61" s="142"/>
      <c r="HM61" s="142"/>
      <c r="HN61" s="142"/>
      <c r="HO61" s="142"/>
      <c r="HP61" s="142"/>
      <c r="HQ61" s="142"/>
      <c r="HR61" s="142"/>
      <c r="HS61" s="142"/>
      <c r="HT61" s="142"/>
      <c r="HU61" s="142"/>
      <c r="HV61" s="142"/>
      <c r="HW61" s="142"/>
      <c r="HX61" s="142"/>
      <c r="HY61" s="142"/>
      <c r="HZ61" s="142"/>
      <c r="IA61" s="142"/>
      <c r="IB61" s="142"/>
      <c r="IC61" s="142"/>
      <c r="ID61" s="142"/>
      <c r="IE61" s="142"/>
      <c r="IF61" s="142"/>
      <c r="IG61" s="142"/>
      <c r="IH61" s="142"/>
      <c r="II61" s="142"/>
      <c r="IJ61" s="142"/>
      <c r="IK61" s="142"/>
      <c r="IL61" s="142"/>
      <c r="IM61" s="142"/>
    </row>
    <row r="62" spans="1:247" s="143" customFormat="1" ht="12.75" customHeight="1" x14ac:dyDescent="0.25">
      <c r="A62" s="137"/>
      <c r="B62" s="145" t="s">
        <v>111</v>
      </c>
      <c r="C62" s="148" t="s">
        <v>88</v>
      </c>
      <c r="D62" s="149">
        <v>1</v>
      </c>
      <c r="E62" s="148" t="s">
        <v>87</v>
      </c>
      <c r="F62" s="147">
        <v>28300</v>
      </c>
      <c r="G62" s="147">
        <f t="shared" si="3"/>
        <v>28300</v>
      </c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2"/>
      <c r="DB62" s="142"/>
      <c r="DC62" s="142"/>
      <c r="DD62" s="142"/>
      <c r="DE62" s="142"/>
      <c r="DF62" s="142"/>
      <c r="DG62" s="142"/>
      <c r="DH62" s="142"/>
      <c r="DI62" s="142"/>
      <c r="DJ62" s="142"/>
      <c r="DK62" s="142"/>
      <c r="DL62" s="142"/>
      <c r="DM62" s="142"/>
      <c r="DN62" s="142"/>
      <c r="DO62" s="142"/>
      <c r="DP62" s="142"/>
      <c r="DQ62" s="142"/>
      <c r="DR62" s="142"/>
      <c r="DS62" s="142"/>
      <c r="DT62" s="142"/>
      <c r="DU62" s="142"/>
      <c r="DV62" s="142"/>
      <c r="DW62" s="142"/>
      <c r="DX62" s="142"/>
      <c r="DY62" s="142"/>
      <c r="DZ62" s="142"/>
      <c r="EA62" s="142"/>
      <c r="EB62" s="142"/>
      <c r="EC62" s="142"/>
      <c r="ED62" s="142"/>
      <c r="EE62" s="142"/>
      <c r="EF62" s="142"/>
      <c r="EG62" s="142"/>
      <c r="EH62" s="142"/>
      <c r="EI62" s="142"/>
      <c r="EJ62" s="142"/>
      <c r="EK62" s="142"/>
      <c r="EL62" s="142"/>
      <c r="EM62" s="142"/>
      <c r="EN62" s="142"/>
      <c r="EO62" s="142"/>
      <c r="EP62" s="142"/>
      <c r="EQ62" s="142"/>
      <c r="ER62" s="142"/>
      <c r="ES62" s="142"/>
      <c r="ET62" s="142"/>
      <c r="EU62" s="142"/>
      <c r="EV62" s="142"/>
      <c r="EW62" s="142"/>
      <c r="EX62" s="142"/>
      <c r="EY62" s="142"/>
      <c r="EZ62" s="142"/>
      <c r="FA62" s="142"/>
      <c r="FB62" s="142"/>
      <c r="FC62" s="142"/>
      <c r="FD62" s="142"/>
      <c r="FE62" s="142"/>
      <c r="FF62" s="142"/>
      <c r="FG62" s="142"/>
      <c r="FH62" s="142"/>
      <c r="FI62" s="142"/>
      <c r="FJ62" s="142"/>
      <c r="FK62" s="142"/>
      <c r="FL62" s="142"/>
      <c r="FM62" s="142"/>
      <c r="FN62" s="142"/>
      <c r="FO62" s="142"/>
      <c r="FP62" s="142"/>
      <c r="FQ62" s="142"/>
      <c r="FR62" s="142"/>
      <c r="FS62" s="142"/>
      <c r="FT62" s="142"/>
      <c r="FU62" s="142"/>
      <c r="FV62" s="142"/>
      <c r="FW62" s="142"/>
      <c r="FX62" s="142"/>
      <c r="FY62" s="142"/>
      <c r="FZ62" s="142"/>
      <c r="GA62" s="142"/>
      <c r="GB62" s="142"/>
      <c r="GC62" s="142"/>
      <c r="GD62" s="142"/>
      <c r="GE62" s="142"/>
      <c r="GF62" s="142"/>
      <c r="GG62" s="142"/>
      <c r="GH62" s="142"/>
      <c r="GI62" s="142"/>
      <c r="GJ62" s="142"/>
      <c r="GK62" s="142"/>
      <c r="GL62" s="142"/>
      <c r="GM62" s="142"/>
      <c r="GN62" s="142"/>
      <c r="GO62" s="142"/>
      <c r="GP62" s="142"/>
      <c r="GQ62" s="142"/>
      <c r="GR62" s="142"/>
      <c r="GS62" s="142"/>
      <c r="GT62" s="142"/>
      <c r="GU62" s="142"/>
      <c r="GV62" s="142"/>
      <c r="GW62" s="142"/>
      <c r="GX62" s="142"/>
      <c r="GY62" s="142"/>
      <c r="GZ62" s="142"/>
      <c r="HA62" s="142"/>
      <c r="HB62" s="142"/>
      <c r="HC62" s="142"/>
      <c r="HD62" s="142"/>
      <c r="HE62" s="142"/>
      <c r="HF62" s="142"/>
      <c r="HG62" s="142"/>
      <c r="HH62" s="142"/>
      <c r="HI62" s="142"/>
      <c r="HJ62" s="142"/>
      <c r="HK62" s="142"/>
      <c r="HL62" s="142"/>
      <c r="HM62" s="142"/>
      <c r="HN62" s="142"/>
      <c r="HO62" s="142"/>
      <c r="HP62" s="142"/>
      <c r="HQ62" s="142"/>
      <c r="HR62" s="142"/>
      <c r="HS62" s="142"/>
      <c r="HT62" s="142"/>
      <c r="HU62" s="142"/>
      <c r="HV62" s="142"/>
      <c r="HW62" s="142"/>
      <c r="HX62" s="142"/>
      <c r="HY62" s="142"/>
      <c r="HZ62" s="142"/>
      <c r="IA62" s="142"/>
      <c r="IB62" s="142"/>
      <c r="IC62" s="142"/>
      <c r="ID62" s="142"/>
      <c r="IE62" s="142"/>
      <c r="IF62" s="142"/>
      <c r="IG62" s="142"/>
      <c r="IH62" s="142"/>
      <c r="II62" s="142"/>
      <c r="IJ62" s="142"/>
      <c r="IK62" s="142"/>
      <c r="IL62" s="142"/>
      <c r="IM62" s="142"/>
    </row>
    <row r="63" spans="1:247" s="143" customFormat="1" ht="12.75" customHeight="1" x14ac:dyDescent="0.25">
      <c r="A63" s="137"/>
      <c r="B63" s="145" t="s">
        <v>108</v>
      </c>
      <c r="C63" s="148" t="s">
        <v>110</v>
      </c>
      <c r="D63" s="149">
        <v>0.5</v>
      </c>
      <c r="E63" s="148" t="s">
        <v>77</v>
      </c>
      <c r="F63" s="147">
        <v>87087</v>
      </c>
      <c r="G63" s="147">
        <f t="shared" si="3"/>
        <v>43543.5</v>
      </c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142"/>
      <c r="BI63" s="142"/>
      <c r="BJ63" s="142"/>
      <c r="BK63" s="142"/>
      <c r="BL63" s="142"/>
      <c r="BM63" s="142"/>
      <c r="BN63" s="142"/>
      <c r="BO63" s="142"/>
      <c r="BP63" s="142"/>
      <c r="BQ63" s="142"/>
      <c r="BR63" s="142"/>
      <c r="BS63" s="142"/>
      <c r="BT63" s="142"/>
      <c r="BU63" s="142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  <c r="CP63" s="142"/>
      <c r="CQ63" s="142"/>
      <c r="CR63" s="142"/>
      <c r="CS63" s="142"/>
      <c r="CT63" s="142"/>
      <c r="CU63" s="142"/>
      <c r="CV63" s="142"/>
      <c r="CW63" s="142"/>
      <c r="CX63" s="142"/>
      <c r="CY63" s="142"/>
      <c r="CZ63" s="142"/>
      <c r="DA63" s="142"/>
      <c r="DB63" s="142"/>
      <c r="DC63" s="142"/>
      <c r="DD63" s="142"/>
      <c r="DE63" s="142"/>
      <c r="DF63" s="142"/>
      <c r="DG63" s="142"/>
      <c r="DH63" s="142"/>
      <c r="DI63" s="142"/>
      <c r="DJ63" s="142"/>
      <c r="DK63" s="142"/>
      <c r="DL63" s="142"/>
      <c r="DM63" s="142"/>
      <c r="DN63" s="142"/>
      <c r="DO63" s="142"/>
      <c r="DP63" s="142"/>
      <c r="DQ63" s="142"/>
      <c r="DR63" s="142"/>
      <c r="DS63" s="142"/>
      <c r="DT63" s="142"/>
      <c r="DU63" s="142"/>
      <c r="DV63" s="142"/>
      <c r="DW63" s="142"/>
      <c r="DX63" s="142"/>
      <c r="DY63" s="142"/>
      <c r="DZ63" s="142"/>
      <c r="EA63" s="142"/>
      <c r="EB63" s="142"/>
      <c r="EC63" s="142"/>
      <c r="ED63" s="142"/>
      <c r="EE63" s="142"/>
      <c r="EF63" s="142"/>
      <c r="EG63" s="142"/>
      <c r="EH63" s="142"/>
      <c r="EI63" s="142"/>
      <c r="EJ63" s="142"/>
      <c r="EK63" s="142"/>
      <c r="EL63" s="142"/>
      <c r="EM63" s="142"/>
      <c r="EN63" s="142"/>
      <c r="EO63" s="142"/>
      <c r="EP63" s="142"/>
      <c r="EQ63" s="142"/>
      <c r="ER63" s="142"/>
      <c r="ES63" s="142"/>
      <c r="ET63" s="142"/>
      <c r="EU63" s="142"/>
      <c r="EV63" s="142"/>
      <c r="EW63" s="142"/>
      <c r="EX63" s="142"/>
      <c r="EY63" s="142"/>
      <c r="EZ63" s="142"/>
      <c r="FA63" s="142"/>
      <c r="FB63" s="142"/>
      <c r="FC63" s="142"/>
      <c r="FD63" s="142"/>
      <c r="FE63" s="142"/>
      <c r="FF63" s="142"/>
      <c r="FG63" s="142"/>
      <c r="FH63" s="142"/>
      <c r="FI63" s="142"/>
      <c r="FJ63" s="142"/>
      <c r="FK63" s="142"/>
      <c r="FL63" s="142"/>
      <c r="FM63" s="142"/>
      <c r="FN63" s="142"/>
      <c r="FO63" s="142"/>
      <c r="FP63" s="142"/>
      <c r="FQ63" s="142"/>
      <c r="FR63" s="142"/>
      <c r="FS63" s="142"/>
      <c r="FT63" s="142"/>
      <c r="FU63" s="142"/>
      <c r="FV63" s="142"/>
      <c r="FW63" s="142"/>
      <c r="FX63" s="142"/>
      <c r="FY63" s="142"/>
      <c r="FZ63" s="142"/>
      <c r="GA63" s="142"/>
      <c r="GB63" s="142"/>
      <c r="GC63" s="142"/>
      <c r="GD63" s="142"/>
      <c r="GE63" s="142"/>
      <c r="GF63" s="142"/>
      <c r="GG63" s="142"/>
      <c r="GH63" s="142"/>
      <c r="GI63" s="142"/>
      <c r="GJ63" s="142"/>
      <c r="GK63" s="142"/>
      <c r="GL63" s="142"/>
      <c r="GM63" s="142"/>
      <c r="GN63" s="142"/>
      <c r="GO63" s="142"/>
      <c r="GP63" s="142"/>
      <c r="GQ63" s="142"/>
      <c r="GR63" s="142"/>
      <c r="GS63" s="142"/>
      <c r="GT63" s="142"/>
      <c r="GU63" s="142"/>
      <c r="GV63" s="142"/>
      <c r="GW63" s="142"/>
      <c r="GX63" s="142"/>
      <c r="GY63" s="142"/>
      <c r="GZ63" s="142"/>
      <c r="HA63" s="142"/>
      <c r="HB63" s="142"/>
      <c r="HC63" s="142"/>
      <c r="HD63" s="142"/>
      <c r="HE63" s="142"/>
      <c r="HF63" s="142"/>
      <c r="HG63" s="142"/>
      <c r="HH63" s="142"/>
      <c r="HI63" s="142"/>
      <c r="HJ63" s="142"/>
      <c r="HK63" s="142"/>
      <c r="HL63" s="142"/>
      <c r="HM63" s="142"/>
      <c r="HN63" s="142"/>
      <c r="HO63" s="142"/>
      <c r="HP63" s="142"/>
      <c r="HQ63" s="142"/>
      <c r="HR63" s="142"/>
      <c r="HS63" s="142"/>
      <c r="HT63" s="142"/>
      <c r="HU63" s="142"/>
      <c r="HV63" s="142"/>
      <c r="HW63" s="142"/>
      <c r="HX63" s="142"/>
      <c r="HY63" s="142"/>
      <c r="HZ63" s="142"/>
      <c r="IA63" s="142"/>
      <c r="IB63" s="142"/>
      <c r="IC63" s="142"/>
      <c r="ID63" s="142"/>
      <c r="IE63" s="142"/>
      <c r="IF63" s="142"/>
      <c r="IG63" s="142"/>
      <c r="IH63" s="142"/>
      <c r="II63" s="142"/>
      <c r="IJ63" s="142"/>
      <c r="IK63" s="142"/>
      <c r="IL63" s="142"/>
      <c r="IM63" s="142"/>
    </row>
    <row r="64" spans="1:247" ht="13.5" customHeight="1" x14ac:dyDescent="0.25">
      <c r="A64" s="5"/>
      <c r="B64" s="36" t="s">
        <v>35</v>
      </c>
      <c r="C64" s="37"/>
      <c r="D64" s="37"/>
      <c r="E64" s="37"/>
      <c r="F64" s="37"/>
      <c r="G64" s="88">
        <f>SUM(G53:G63)</f>
        <v>1911392.96</v>
      </c>
    </row>
    <row r="65" spans="1:7" ht="12" customHeight="1" x14ac:dyDescent="0.25">
      <c r="A65" s="2"/>
      <c r="B65" s="30"/>
      <c r="C65" s="31"/>
      <c r="D65" s="38"/>
      <c r="E65" s="38"/>
      <c r="F65" s="86"/>
      <c r="G65" s="86"/>
    </row>
    <row r="66" spans="1:7" ht="12" customHeight="1" x14ac:dyDescent="0.25">
      <c r="A66" s="5"/>
      <c r="B66" s="21" t="s">
        <v>36</v>
      </c>
      <c r="C66" s="22"/>
      <c r="D66" s="23"/>
      <c r="E66" s="23"/>
      <c r="F66" s="23"/>
      <c r="G66" s="23"/>
    </row>
    <row r="67" spans="1:7" ht="24" customHeight="1" x14ac:dyDescent="0.25">
      <c r="A67" s="5"/>
      <c r="B67" s="32" t="s">
        <v>37</v>
      </c>
      <c r="C67" s="33" t="s">
        <v>30</v>
      </c>
      <c r="D67" s="33" t="s">
        <v>31</v>
      </c>
      <c r="E67" s="32" t="s">
        <v>17</v>
      </c>
      <c r="F67" s="33" t="s">
        <v>18</v>
      </c>
      <c r="G67" s="32" t="s">
        <v>19</v>
      </c>
    </row>
    <row r="68" spans="1:7" ht="12.75" customHeight="1" x14ac:dyDescent="0.25">
      <c r="A68" s="11"/>
      <c r="B68" s="138" t="s">
        <v>89</v>
      </c>
      <c r="C68" s="151" t="s">
        <v>90</v>
      </c>
      <c r="D68" s="152">
        <v>1700</v>
      </c>
      <c r="E68" s="139" t="s">
        <v>95</v>
      </c>
      <c r="F68" s="152">
        <v>689</v>
      </c>
      <c r="G68" s="152">
        <f>D68*F68</f>
        <v>1171300</v>
      </c>
    </row>
    <row r="69" spans="1:7" ht="12.75" customHeight="1" x14ac:dyDescent="0.25">
      <c r="A69" s="47"/>
      <c r="B69" s="138" t="s">
        <v>113</v>
      </c>
      <c r="C69" s="151" t="s">
        <v>90</v>
      </c>
      <c r="D69" s="152">
        <v>7</v>
      </c>
      <c r="E69" s="139" t="s">
        <v>95</v>
      </c>
      <c r="F69" s="152">
        <v>159150</v>
      </c>
      <c r="G69" s="152">
        <f>D69*F69</f>
        <v>1114050</v>
      </c>
    </row>
    <row r="70" spans="1:7" ht="13.5" customHeight="1" x14ac:dyDescent="0.25">
      <c r="A70" s="5"/>
      <c r="B70" s="39" t="s">
        <v>38</v>
      </c>
      <c r="C70" s="40"/>
      <c r="D70" s="40"/>
      <c r="E70" s="40"/>
      <c r="F70" s="40"/>
      <c r="G70" s="89">
        <f>SUM(G68)</f>
        <v>1171300</v>
      </c>
    </row>
    <row r="71" spans="1:7" ht="12" customHeight="1" x14ac:dyDescent="0.25">
      <c r="A71" s="2"/>
      <c r="B71" s="50"/>
      <c r="C71" s="50"/>
      <c r="D71" s="100"/>
      <c r="E71" s="100"/>
      <c r="F71" s="90"/>
      <c r="G71" s="90"/>
    </row>
    <row r="72" spans="1:7" ht="12" customHeight="1" x14ac:dyDescent="0.25">
      <c r="A72" s="47"/>
      <c r="B72" s="51" t="s">
        <v>39</v>
      </c>
      <c r="C72" s="52"/>
      <c r="D72" s="101"/>
      <c r="E72" s="101"/>
      <c r="F72" s="101"/>
      <c r="G72" s="91">
        <f>G34+G39+G49+G64+G70</f>
        <v>7285969.9199999999</v>
      </c>
    </row>
    <row r="73" spans="1:7" ht="12" customHeight="1" x14ac:dyDescent="0.25">
      <c r="A73" s="47"/>
      <c r="B73" s="53" t="s">
        <v>40</v>
      </c>
      <c r="C73" s="42"/>
      <c r="D73" s="102"/>
      <c r="E73" s="102"/>
      <c r="F73" s="102"/>
      <c r="G73" s="92">
        <f>G72*0.05</f>
        <v>364298.49600000004</v>
      </c>
    </row>
    <row r="74" spans="1:7" ht="12" customHeight="1" x14ac:dyDescent="0.25">
      <c r="A74" s="47"/>
      <c r="B74" s="54" t="s">
        <v>41</v>
      </c>
      <c r="C74" s="41"/>
      <c r="D74" s="103"/>
      <c r="E74" s="103"/>
      <c r="F74" s="103"/>
      <c r="G74" s="93">
        <f>G73+G72</f>
        <v>7650268.4160000002</v>
      </c>
    </row>
    <row r="75" spans="1:7" ht="12" customHeight="1" x14ac:dyDescent="0.25">
      <c r="A75" s="47"/>
      <c r="B75" s="53" t="s">
        <v>42</v>
      </c>
      <c r="C75" s="42"/>
      <c r="D75" s="102"/>
      <c r="E75" s="102"/>
      <c r="F75" s="102"/>
      <c r="G75" s="92">
        <f>G12</f>
        <v>13650000</v>
      </c>
    </row>
    <row r="76" spans="1:7" ht="12" customHeight="1" x14ac:dyDescent="0.25">
      <c r="A76" s="47"/>
      <c r="B76" s="55" t="s">
        <v>43</v>
      </c>
      <c r="C76" s="56"/>
      <c r="D76" s="104"/>
      <c r="E76" s="104"/>
      <c r="F76" s="104"/>
      <c r="G76" s="94">
        <f>G75-G74</f>
        <v>5999731.5839999998</v>
      </c>
    </row>
    <row r="77" spans="1:7" ht="12" customHeight="1" x14ac:dyDescent="0.25">
      <c r="A77" s="47"/>
      <c r="B77" s="48" t="s">
        <v>44</v>
      </c>
      <c r="C77" s="49"/>
      <c r="D77" s="105"/>
      <c r="E77" s="105"/>
      <c r="F77" s="105"/>
      <c r="G77" s="95"/>
    </row>
    <row r="78" spans="1:7" ht="12.75" customHeight="1" thickBot="1" x14ac:dyDescent="0.3">
      <c r="A78" s="47"/>
      <c r="B78" s="57"/>
      <c r="C78" s="49"/>
      <c r="D78" s="105"/>
      <c r="E78" s="105"/>
      <c r="F78" s="105"/>
      <c r="G78" s="95"/>
    </row>
    <row r="79" spans="1:7" ht="12" customHeight="1" x14ac:dyDescent="0.25">
      <c r="A79" s="47"/>
      <c r="B79" s="63" t="s">
        <v>45</v>
      </c>
      <c r="C79" s="64"/>
      <c r="D79" s="106"/>
      <c r="E79" s="106"/>
      <c r="F79" s="110"/>
      <c r="G79" s="95"/>
    </row>
    <row r="80" spans="1:7" ht="12" customHeight="1" x14ac:dyDescent="0.25">
      <c r="A80" s="47"/>
      <c r="B80" s="65" t="s">
        <v>46</v>
      </c>
      <c r="C80" s="46"/>
      <c r="D80" s="97"/>
      <c r="E80" s="97"/>
      <c r="F80" s="111"/>
      <c r="G80" s="95"/>
    </row>
    <row r="81" spans="1:7" ht="12" customHeight="1" x14ac:dyDescent="0.25">
      <c r="A81" s="47"/>
      <c r="B81" s="65" t="s">
        <v>47</v>
      </c>
      <c r="C81" s="46"/>
      <c r="D81" s="97"/>
      <c r="E81" s="97"/>
      <c r="F81" s="111"/>
      <c r="G81" s="95"/>
    </row>
    <row r="82" spans="1:7" ht="12" customHeight="1" x14ac:dyDescent="0.25">
      <c r="A82" s="47"/>
      <c r="B82" s="65" t="s">
        <v>48</v>
      </c>
      <c r="C82" s="46"/>
      <c r="D82" s="97"/>
      <c r="E82" s="97"/>
      <c r="F82" s="111"/>
      <c r="G82" s="95"/>
    </row>
    <row r="83" spans="1:7" ht="12" customHeight="1" x14ac:dyDescent="0.25">
      <c r="A83" s="47"/>
      <c r="B83" s="65" t="s">
        <v>49</v>
      </c>
      <c r="C83" s="46"/>
      <c r="D83" s="97"/>
      <c r="E83" s="97"/>
      <c r="F83" s="111"/>
      <c r="G83" s="95"/>
    </row>
    <row r="84" spans="1:7" ht="12" customHeight="1" x14ac:dyDescent="0.25">
      <c r="A84" s="47"/>
      <c r="B84" s="65" t="s">
        <v>50</v>
      </c>
      <c r="C84" s="46"/>
      <c r="D84" s="97"/>
      <c r="E84" s="97"/>
      <c r="F84" s="111"/>
      <c r="G84" s="95"/>
    </row>
    <row r="85" spans="1:7" ht="12.75" customHeight="1" thickBot="1" x14ac:dyDescent="0.3">
      <c r="A85" s="47"/>
      <c r="B85" s="66" t="s">
        <v>51</v>
      </c>
      <c r="C85" s="67"/>
      <c r="D85" s="107"/>
      <c r="E85" s="107"/>
      <c r="F85" s="112"/>
      <c r="G85" s="95"/>
    </row>
    <row r="86" spans="1:7" ht="12.75" customHeight="1" thickBot="1" x14ac:dyDescent="0.3">
      <c r="A86" s="47"/>
      <c r="B86" s="61"/>
      <c r="C86" s="46"/>
      <c r="D86" s="97"/>
      <c r="E86" s="97"/>
      <c r="F86" s="97"/>
      <c r="G86" s="95"/>
    </row>
    <row r="87" spans="1:7" ht="15" customHeight="1" thickBot="1" x14ac:dyDescent="0.3">
      <c r="A87" s="47"/>
      <c r="B87" s="166" t="s">
        <v>52</v>
      </c>
      <c r="C87" s="167"/>
      <c r="D87" s="123"/>
      <c r="E87" s="108"/>
      <c r="F87" s="108"/>
      <c r="G87" s="95"/>
    </row>
    <row r="88" spans="1:7" ht="12" customHeight="1" x14ac:dyDescent="0.25">
      <c r="A88" s="47"/>
      <c r="B88" s="120" t="s">
        <v>37</v>
      </c>
      <c r="C88" s="121" t="s">
        <v>53</v>
      </c>
      <c r="D88" s="122" t="s">
        <v>54</v>
      </c>
      <c r="E88" s="108"/>
      <c r="F88" s="108"/>
      <c r="G88" s="95"/>
    </row>
    <row r="89" spans="1:7" ht="12" customHeight="1" x14ac:dyDescent="0.25">
      <c r="A89" s="47"/>
      <c r="B89" s="58" t="s">
        <v>55</v>
      </c>
      <c r="C89" s="43">
        <f>G34</f>
        <v>3342000</v>
      </c>
      <c r="D89" s="117">
        <f>(C89/C95)</f>
        <v>0.43684741740700772</v>
      </c>
      <c r="E89" s="108"/>
      <c r="F89" s="108"/>
      <c r="G89" s="95"/>
    </row>
    <row r="90" spans="1:7" ht="12" customHeight="1" x14ac:dyDescent="0.25">
      <c r="A90" s="47"/>
      <c r="B90" s="58" t="s">
        <v>56</v>
      </c>
      <c r="C90" s="44">
        <v>0</v>
      </c>
      <c r="D90" s="117">
        <v>0</v>
      </c>
      <c r="E90" s="108"/>
      <c r="F90" s="108"/>
      <c r="G90" s="95"/>
    </row>
    <row r="91" spans="1:7" ht="12" customHeight="1" x14ac:dyDescent="0.25">
      <c r="A91" s="47"/>
      <c r="B91" s="58" t="s">
        <v>57</v>
      </c>
      <c r="C91" s="43">
        <f>G49</f>
        <v>861276.96000000008</v>
      </c>
      <c r="D91" s="117">
        <f>(C91/C95)</f>
        <v>0.11258127338365014</v>
      </c>
      <c r="E91" s="108"/>
      <c r="F91" s="108"/>
      <c r="G91" s="95"/>
    </row>
    <row r="92" spans="1:7" ht="12" customHeight="1" x14ac:dyDescent="0.25">
      <c r="A92" s="47"/>
      <c r="B92" s="58" t="s">
        <v>29</v>
      </c>
      <c r="C92" s="43">
        <f>G64</f>
        <v>1911392.96</v>
      </c>
      <c r="D92" s="117">
        <f>(C92/C95)</f>
        <v>0.24984652250925674</v>
      </c>
      <c r="E92" s="108"/>
      <c r="F92" s="108"/>
      <c r="G92" s="95"/>
    </row>
    <row r="93" spans="1:7" ht="12" customHeight="1" x14ac:dyDescent="0.25">
      <c r="A93" s="47"/>
      <c r="B93" s="58" t="s">
        <v>58</v>
      </c>
      <c r="C93" s="45">
        <f>G70</f>
        <v>1171300</v>
      </c>
      <c r="D93" s="117">
        <f>(C93/C95)</f>
        <v>0.15310573908103775</v>
      </c>
      <c r="E93" s="109"/>
      <c r="F93" s="109"/>
      <c r="G93" s="95"/>
    </row>
    <row r="94" spans="1:7" ht="12" customHeight="1" x14ac:dyDescent="0.25">
      <c r="A94" s="47"/>
      <c r="B94" s="58" t="s">
        <v>59</v>
      </c>
      <c r="C94" s="45">
        <f>G73</f>
        <v>364298.49600000004</v>
      </c>
      <c r="D94" s="117">
        <f>(C94/C95)</f>
        <v>4.7619047619047623E-2</v>
      </c>
      <c r="E94" s="109"/>
      <c r="F94" s="109"/>
      <c r="G94" s="95"/>
    </row>
    <row r="95" spans="1:7" ht="12.75" customHeight="1" thickBot="1" x14ac:dyDescent="0.3">
      <c r="A95" s="47"/>
      <c r="B95" s="59" t="s">
        <v>60</v>
      </c>
      <c r="C95" s="60">
        <f>SUM(C89:C94)</f>
        <v>7650268.4160000002</v>
      </c>
      <c r="D95" s="118">
        <f>SUM(D89:D94)</f>
        <v>1</v>
      </c>
      <c r="E95" s="109"/>
      <c r="F95" s="109"/>
      <c r="G95" s="95"/>
    </row>
    <row r="96" spans="1:7" ht="12" customHeight="1" thickBot="1" x14ac:dyDescent="0.3">
      <c r="A96" s="47"/>
      <c r="B96" s="57"/>
      <c r="C96" s="49"/>
      <c r="D96" s="105"/>
      <c r="E96" s="105"/>
      <c r="F96" s="105"/>
      <c r="G96" s="95"/>
    </row>
    <row r="97" spans="1:7" ht="12" customHeight="1" thickBot="1" x14ac:dyDescent="0.3">
      <c r="A97" s="47"/>
      <c r="B97" s="163" t="s">
        <v>91</v>
      </c>
      <c r="C97" s="164"/>
      <c r="D97" s="164"/>
      <c r="E97" s="165"/>
      <c r="F97" s="109"/>
      <c r="G97" s="95"/>
    </row>
    <row r="98" spans="1:7" ht="12" customHeight="1" x14ac:dyDescent="0.25">
      <c r="A98" s="47"/>
      <c r="B98" s="68" t="s">
        <v>92</v>
      </c>
      <c r="C98" s="119">
        <v>13000</v>
      </c>
      <c r="D98" s="119">
        <f>G9</f>
        <v>35000</v>
      </c>
      <c r="E98" s="119">
        <v>18000</v>
      </c>
      <c r="F98" s="113"/>
      <c r="G98" s="96"/>
    </row>
    <row r="99" spans="1:7" ht="12.75" customHeight="1" thickBot="1" x14ac:dyDescent="0.3">
      <c r="A99" s="47"/>
      <c r="B99" s="59" t="s">
        <v>93</v>
      </c>
      <c r="C99" s="60">
        <f>(G74/C98)</f>
        <v>588.48218584615381</v>
      </c>
      <c r="D99" s="60">
        <f>(G74/D98)</f>
        <v>218.57909760000001</v>
      </c>
      <c r="E99" s="69">
        <f>(G74/E98)</f>
        <v>425.01491200000004</v>
      </c>
      <c r="F99" s="113"/>
      <c r="G99" s="96"/>
    </row>
    <row r="100" spans="1:7" ht="15.6" customHeight="1" x14ac:dyDescent="0.25">
      <c r="A100" s="47"/>
      <c r="B100" s="62" t="s">
        <v>61</v>
      </c>
      <c r="C100" s="46"/>
      <c r="D100" s="97"/>
      <c r="E100" s="97"/>
      <c r="F100" s="97"/>
      <c r="G100" s="97"/>
    </row>
  </sheetData>
  <mergeCells count="11">
    <mergeCell ref="C51:D51"/>
    <mergeCell ref="B97:E97"/>
    <mergeCell ref="E12:F12"/>
    <mergeCell ref="B87:C87"/>
    <mergeCell ref="E13:F13"/>
    <mergeCell ref="B17:G17"/>
    <mergeCell ref="E11:F11"/>
    <mergeCell ref="E10:F10"/>
    <mergeCell ref="E9:F9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ESCAROLA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2023-03-28T13:45:58Z</dcterms:modified>
</cp:coreProperties>
</file>