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61E60346-677B-FC45-88B3-0438B86E6654}" xr6:coauthVersionLast="47" xr6:coauthVersionMax="47" xr10:uidLastSave="{00000000-0000-0000-0000-000000000000}"/>
  <bookViews>
    <workbookView xWindow="0" yWindow="500" windowWidth="28760" windowHeight="17500" xr2:uid="{00000000-000D-0000-FFFF-FFFF00000000}"/>
  </bookViews>
  <sheets>
    <sheet name="Lechu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50" i="1"/>
  <c r="G29" i="1"/>
  <c r="G27" i="1" l="1"/>
  <c r="G28" i="1"/>
  <c r="G43" i="1" l="1"/>
  <c r="G42" i="1"/>
  <c r="G41" i="1"/>
  <c r="G51" i="1" l="1"/>
  <c r="C74" i="1" s="1"/>
  <c r="G45" i="1"/>
  <c r="G44" i="1"/>
  <c r="G12" i="1"/>
  <c r="G40" i="1" l="1"/>
  <c r="G36" i="1"/>
  <c r="C72" i="1" s="1"/>
  <c r="G30" i="1"/>
  <c r="G22" i="1"/>
  <c r="G21" i="1"/>
  <c r="G23" i="1" l="1"/>
  <c r="C70" i="1" s="1"/>
  <c r="G46" i="1"/>
  <c r="C73" i="1" s="1"/>
  <c r="G31" i="1"/>
  <c r="C71" i="1" s="1"/>
  <c r="G56" i="1"/>
  <c r="G53" i="1" l="1"/>
  <c r="G54" i="1" s="1"/>
  <c r="G55" i="1" l="1"/>
  <c r="C75" i="1"/>
  <c r="C76" i="1" l="1"/>
  <c r="D75" i="1" s="1"/>
  <c r="D81" i="1"/>
  <c r="C81" i="1"/>
  <c r="E81" i="1"/>
  <c r="G57" i="1"/>
  <c r="D73" i="1" l="1"/>
  <c r="D71" i="1"/>
  <c r="D70" i="1"/>
  <c r="D74" i="1"/>
  <c r="D72" i="1"/>
  <c r="D76" i="1" l="1"/>
</calcChain>
</file>

<file path=xl/sharedStrings.xml><?xml version="1.0" encoding="utf-8"?>
<sst xmlns="http://schemas.openxmlformats.org/spreadsheetml/2006/main" count="135" uniqueCount="96">
  <si>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</si>
  <si>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</si>
  <si>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</si>
  <si>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</si>
  <si>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</si>
  <si>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</si>
  <si>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</si>
  <si>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</si>
  <si>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</si>
  <si>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</si>
  <si>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</si>
  <si>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</si>
  <si>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</si>
  <si>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</si>
  <si>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</si>
  <si>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</si>
  <si>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</si>
  <si>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</si>
  <si>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</si>
  <si>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</si>
  <si>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</si>
  <si>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</si>
  <si>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</si>
  <si>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</si>
  <si>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</si>
  <si>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</si>
  <si>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</si>
  <si>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</si>
  <si>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</si>
  <si>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</si>
  <si>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</si>
  <si>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</si>
  <si>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</si>
  <si>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</si>
  <si>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</si>
  <si>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</si>
  <si>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</si>
  <si>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</si>
  <si>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</si>
  <si>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</si>
  <si>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</si>
  <si>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</si>
  <si>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</si>
  <si>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</si>
  <si>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</si>
  <si>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</si>
  <si>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</si>
  <si>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</si>
  <si>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</si>
  <si>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</si>
  <si>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</si>
  <si>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</si>
  <si>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</si>
  <si>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</si>
  <si>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</si>
  <si>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</si>
  <si>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</si>
  <si>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</si>
  <si>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</si>
  <si>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</si>
  <si>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</si>
  <si>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Melgadura</t>
  </si>
  <si>
    <t>Limpia con cultivadora</t>
  </si>
  <si>
    <t>unidad</t>
  </si>
  <si>
    <t>Copiapó</t>
  </si>
  <si>
    <t>Local</t>
  </si>
  <si>
    <t>Riegos</t>
  </si>
  <si>
    <t>Rastraje</t>
  </si>
  <si>
    <t>Lechuga</t>
  </si>
  <si>
    <t>Milanesa</t>
  </si>
  <si>
    <t>Medio</t>
  </si>
  <si>
    <t>Peblo San Fernando</t>
  </si>
  <si>
    <t>Todo el año</t>
  </si>
  <si>
    <t>RENDIMIENTO (unidad/Há)</t>
  </si>
  <si>
    <t>Transplante</t>
  </si>
  <si>
    <t>Ene-Abril-Agosto-Noviembre</t>
  </si>
  <si>
    <t>Planta</t>
  </si>
  <si>
    <t>Urea granulada</t>
  </si>
  <si>
    <t>Mezcla hortalicera</t>
  </si>
  <si>
    <t xml:space="preserve">Terrasorb foliar </t>
  </si>
  <si>
    <t>Dithane M45WP</t>
  </si>
  <si>
    <t>Puzzle SC</t>
  </si>
  <si>
    <t>saco 25 kgs.</t>
  </si>
  <si>
    <t>lt.</t>
  </si>
  <si>
    <t>Kgs.</t>
  </si>
  <si>
    <t>Febrero-Mayo-Septbre- Dic,</t>
  </si>
  <si>
    <t>Caja platanera</t>
  </si>
  <si>
    <t>un.</t>
  </si>
  <si>
    <t>anual</t>
  </si>
  <si>
    <t>Heladas - Sequía</t>
  </si>
  <si>
    <t>PRECIO ESPERADO ($/Uniad)</t>
  </si>
  <si>
    <t>ESCENARIOS COSTO UNITARIO  ($/Unidad)</t>
  </si>
  <si>
    <t>Rendimiento (Unidad/hà)</t>
  </si>
  <si>
    <t>Costo unitario ($/Unidad (*)</t>
  </si>
  <si>
    <t>Marzo - Agosto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</si>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</sst>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7"/>
      <color theme="1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59" xfId="1" applyNumberFormat="1" applyFont="1" applyFill="1" applyBorder="1" applyAlignment="1">
      <alignment horizontal="center" wrapText="1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49" fontId="1" fillId="3" borderId="60" xfId="0" applyNumberFormat="1" applyFont="1" applyFill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169" fontId="19" fillId="0" borderId="53" xfId="1" applyNumberFormat="1" applyFont="1" applyFill="1" applyBorder="1" applyAlignment="1">
      <alignment horizontal="left" wrapText="1"/>
    </xf>
    <xf numFmtId="0" fontId="19" fillId="0" borderId="59" xfId="0" applyFont="1" applyFill="1" applyBorder="1" applyAlignment="1">
      <alignment wrapText="1"/>
    </xf>
    <xf numFmtId="0" fontId="19" fillId="0" borderId="59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61" xfId="0" applyFont="1" applyFill="1" applyBorder="1"/>
    <xf numFmtId="3" fontId="2" fillId="2" borderId="61" xfId="0" applyNumberFormat="1" applyFont="1" applyFill="1" applyBorder="1"/>
    <xf numFmtId="49" fontId="1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vertical="center"/>
    </xf>
    <xf numFmtId="0" fontId="21" fillId="0" borderId="53" xfId="0" applyFont="1" applyBorder="1" applyAlignment="1">
      <alignment horizontal="center" vertical="center"/>
    </xf>
    <xf numFmtId="3" fontId="21" fillId="0" borderId="53" xfId="0" applyNumberFormat="1" applyFont="1" applyBorder="1" applyAlignment="1">
      <alignment horizontal="center" vertical="center"/>
    </xf>
    <xf numFmtId="3" fontId="21" fillId="0" borderId="53" xfId="0" applyNumberFormat="1" applyFont="1" applyBorder="1" applyAlignment="1">
      <alignment vertical="center"/>
    </xf>
    <xf numFmtId="49" fontId="8" fillId="3" borderId="53" xfId="0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vertical="center"/>
    </xf>
    <xf numFmtId="3" fontId="8" fillId="3" borderId="53" xfId="0" applyNumberFormat="1" applyFont="1" applyFill="1" applyBorder="1" applyAlignment="1">
      <alignment vertical="center"/>
    </xf>
    <xf numFmtId="49" fontId="1" fillId="5" borderId="60" xfId="0" applyNumberFormat="1" applyFont="1" applyFill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939800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502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82"/>
  <sheetViews>
    <sheetView showGridLines="0" tabSelected="1" zoomScaleNormal="100" workbookViewId="0">
      <selection activeCell="R66" sqref="R66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0"/>
      <c r="D8" s="2"/>
      <c r="E8" s="4"/>
      <c r="F8" s="4"/>
      <c r="G8" s="100"/>
    </row>
    <row r="9" spans="1:7" ht="17.25" customHeight="1" x14ac:dyDescent="0.2">
      <c r="A9" s="5"/>
      <c r="B9" s="96" t="s">
        <v>0</v>
      </c>
      <c r="C9" s="118" t="s">
        <v>68</v>
      </c>
      <c r="D9" s="98"/>
      <c r="E9" s="150" t="s">
        <v>73</v>
      </c>
      <c r="F9" s="151"/>
      <c r="G9" s="112">
        <v>60000</v>
      </c>
    </row>
    <row r="10" spans="1:7" ht="15" customHeight="1" x14ac:dyDescent="0.2">
      <c r="A10" s="5"/>
      <c r="B10" s="97" t="s">
        <v>1</v>
      </c>
      <c r="C10" s="117" t="s">
        <v>69</v>
      </c>
      <c r="D10" s="99"/>
      <c r="E10" s="148" t="s">
        <v>2</v>
      </c>
      <c r="F10" s="149"/>
      <c r="G10" s="113" t="s">
        <v>72</v>
      </c>
    </row>
    <row r="11" spans="1:7" ht="14.25" customHeight="1" x14ac:dyDescent="0.2">
      <c r="A11" s="5"/>
      <c r="B11" s="97" t="s">
        <v>3</v>
      </c>
      <c r="C11" s="118" t="s">
        <v>70</v>
      </c>
      <c r="D11" s="99"/>
      <c r="E11" s="148" t="s">
        <v>90</v>
      </c>
      <c r="F11" s="149"/>
      <c r="G11" s="114">
        <v>250</v>
      </c>
    </row>
    <row r="12" spans="1:7" ht="15.75" customHeight="1" x14ac:dyDescent="0.2">
      <c r="A12" s="5"/>
      <c r="B12" s="97" t="s">
        <v>4</v>
      </c>
      <c r="C12" s="105" t="s">
        <v>60</v>
      </c>
      <c r="D12" s="99"/>
      <c r="E12" s="6" t="s">
        <v>5</v>
      </c>
      <c r="F12" s="103"/>
      <c r="G12" s="114">
        <f>(G11*G9)*1.19</f>
        <v>17850000</v>
      </c>
    </row>
    <row r="13" spans="1:7" ht="14.25" customHeight="1" x14ac:dyDescent="0.2">
      <c r="A13" s="5"/>
      <c r="B13" s="97" t="s">
        <v>6</v>
      </c>
      <c r="C13" s="105" t="s">
        <v>64</v>
      </c>
      <c r="D13" s="99"/>
      <c r="E13" s="148" t="s">
        <v>7</v>
      </c>
      <c r="F13" s="149"/>
      <c r="G13" s="115" t="s">
        <v>65</v>
      </c>
    </row>
    <row r="14" spans="1:7" ht="17.25" customHeight="1" x14ac:dyDescent="0.2">
      <c r="A14" s="5"/>
      <c r="B14" s="97" t="s">
        <v>8</v>
      </c>
      <c r="C14" s="118" t="s">
        <v>71</v>
      </c>
      <c r="D14" s="99"/>
      <c r="E14" s="148" t="s">
        <v>9</v>
      </c>
      <c r="F14" s="149"/>
      <c r="G14" s="116" t="s">
        <v>72</v>
      </c>
    </row>
    <row r="15" spans="1:7" ht="16.5" customHeight="1" x14ac:dyDescent="0.2">
      <c r="A15" s="5"/>
      <c r="B15" s="97" t="s">
        <v>10</v>
      </c>
      <c r="C15" s="102">
        <v>45016</v>
      </c>
      <c r="D15" s="99"/>
      <c r="E15" s="152" t="s">
        <v>11</v>
      </c>
      <c r="F15" s="153"/>
      <c r="G15" s="115" t="s">
        <v>89</v>
      </c>
    </row>
    <row r="16" spans="1:7" ht="12" customHeight="1" x14ac:dyDescent="0.2">
      <c r="A16" s="2"/>
      <c r="B16" s="7"/>
      <c r="C16" s="101"/>
      <c r="D16" s="8"/>
      <c r="E16" s="9"/>
      <c r="F16" s="9"/>
      <c r="G16" s="104"/>
    </row>
    <row r="17" spans="1:7" ht="12" customHeight="1" x14ac:dyDescent="0.2">
      <c r="A17" s="10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06" t="s">
        <v>66</v>
      </c>
      <c r="C21" s="107" t="s">
        <v>20</v>
      </c>
      <c r="D21" s="107">
        <v>9</v>
      </c>
      <c r="E21" s="106" t="s">
        <v>94</v>
      </c>
      <c r="F21" s="108">
        <v>25000</v>
      </c>
      <c r="G21" s="109">
        <f t="shared" ref="G21:G22" si="0">F21*D21</f>
        <v>225000</v>
      </c>
    </row>
    <row r="22" spans="1:7" ht="12.75" customHeight="1" x14ac:dyDescent="0.2">
      <c r="A22" s="10"/>
      <c r="B22" s="106" t="s">
        <v>74</v>
      </c>
      <c r="C22" s="107" t="s">
        <v>20</v>
      </c>
      <c r="D22" s="107">
        <v>3</v>
      </c>
      <c r="E22" s="106" t="s">
        <v>94</v>
      </c>
      <c r="F22" s="108">
        <v>25000</v>
      </c>
      <c r="G22" s="109">
        <f t="shared" si="0"/>
        <v>75000</v>
      </c>
    </row>
    <row r="23" spans="1:7" ht="12.75" customHeight="1" x14ac:dyDescent="0.2">
      <c r="A23" s="10"/>
      <c r="B23" s="18" t="s">
        <v>21</v>
      </c>
      <c r="C23" s="19"/>
      <c r="D23" s="19"/>
      <c r="E23" s="19"/>
      <c r="F23" s="20"/>
      <c r="G23" s="95">
        <f>SUM(G19:G22)</f>
        <v>300000</v>
      </c>
    </row>
    <row r="24" spans="1:7" ht="12" customHeight="1" x14ac:dyDescent="0.2">
      <c r="A24" s="2"/>
      <c r="B24" s="11"/>
      <c r="C24" s="13"/>
      <c r="D24" s="13"/>
      <c r="E24" s="13"/>
      <c r="F24" s="21"/>
      <c r="G24" s="21"/>
    </row>
    <row r="25" spans="1:7" ht="12" customHeight="1" x14ac:dyDescent="0.2">
      <c r="A25" s="5"/>
      <c r="B25" s="22" t="s">
        <v>22</v>
      </c>
      <c r="C25" s="23"/>
      <c r="D25" s="24"/>
      <c r="E25" s="24"/>
      <c r="F25" s="25"/>
      <c r="G25" s="25"/>
    </row>
    <row r="26" spans="1:7" ht="24" customHeight="1" x14ac:dyDescent="0.2">
      <c r="A26" s="5"/>
      <c r="B26" s="121" t="s">
        <v>14</v>
      </c>
      <c r="C26" s="122" t="s">
        <v>15</v>
      </c>
      <c r="D26" s="122" t="s">
        <v>16</v>
      </c>
      <c r="E26" s="121" t="s">
        <v>17</v>
      </c>
      <c r="F26" s="122" t="s">
        <v>18</v>
      </c>
      <c r="G26" s="121" t="s">
        <v>19</v>
      </c>
    </row>
    <row r="27" spans="1:7" ht="12" customHeight="1" x14ac:dyDescent="0.2">
      <c r="A27" s="53"/>
      <c r="B27" s="106" t="s">
        <v>67</v>
      </c>
      <c r="C27" s="107" t="s">
        <v>59</v>
      </c>
      <c r="D27" s="107">
        <v>2</v>
      </c>
      <c r="E27" s="106" t="s">
        <v>75</v>
      </c>
      <c r="F27" s="108">
        <v>25000</v>
      </c>
      <c r="G27" s="110">
        <f>F27*D27</f>
        <v>50000</v>
      </c>
    </row>
    <row r="28" spans="1:7" ht="11.25" customHeight="1" x14ac:dyDescent="0.2">
      <c r="A28" s="53"/>
      <c r="B28" s="106" t="s">
        <v>61</v>
      </c>
      <c r="C28" s="107" t="s">
        <v>59</v>
      </c>
      <c r="D28" s="107">
        <v>1</v>
      </c>
      <c r="E28" s="106" t="s">
        <v>75</v>
      </c>
      <c r="F28" s="108">
        <v>25000</v>
      </c>
      <c r="G28" s="110">
        <f>F28*D28</f>
        <v>25000</v>
      </c>
    </row>
    <row r="29" spans="1:7" ht="11.25" customHeight="1" x14ac:dyDescent="0.2">
      <c r="A29" s="53"/>
      <c r="B29" s="106" t="s">
        <v>26</v>
      </c>
      <c r="C29" s="107" t="s">
        <v>59</v>
      </c>
      <c r="D29" s="107">
        <v>4</v>
      </c>
      <c r="E29" s="106" t="s">
        <v>75</v>
      </c>
      <c r="F29" s="108">
        <v>25000</v>
      </c>
      <c r="G29" s="110">
        <f>F29*D29</f>
        <v>100000</v>
      </c>
    </row>
    <row r="30" spans="1:7" ht="12" customHeight="1" x14ac:dyDescent="0.2">
      <c r="A30" s="5"/>
      <c r="B30" s="106" t="s">
        <v>62</v>
      </c>
      <c r="C30" s="107" t="s">
        <v>59</v>
      </c>
      <c r="D30" s="107">
        <v>5</v>
      </c>
      <c r="E30" s="106" t="s">
        <v>75</v>
      </c>
      <c r="F30" s="108">
        <v>25000</v>
      </c>
      <c r="G30" s="110">
        <f>F30*D30</f>
        <v>125000</v>
      </c>
    </row>
    <row r="31" spans="1:7" ht="12" customHeight="1" x14ac:dyDescent="0.2">
      <c r="A31" s="5"/>
      <c r="B31" s="26" t="s">
        <v>23</v>
      </c>
      <c r="C31" s="27"/>
      <c r="D31" s="27"/>
      <c r="E31" s="27"/>
      <c r="F31" s="28"/>
      <c r="G31" s="95">
        <f>SUM(G27:G30)</f>
        <v>300000</v>
      </c>
    </row>
    <row r="32" spans="1:7" ht="12" customHeight="1" x14ac:dyDescent="0.2">
      <c r="A32" s="2"/>
      <c r="B32" s="29"/>
      <c r="C32" s="30"/>
      <c r="D32" s="30"/>
      <c r="E32" s="30"/>
      <c r="F32" s="31"/>
      <c r="G32" s="31"/>
    </row>
    <row r="33" spans="1:7" ht="12" customHeight="1" x14ac:dyDescent="0.2">
      <c r="A33" s="5"/>
      <c r="B33" s="22" t="s">
        <v>24</v>
      </c>
      <c r="C33" s="23"/>
      <c r="D33" s="24"/>
      <c r="E33" s="24"/>
      <c r="F33" s="25"/>
      <c r="G33" s="25"/>
    </row>
    <row r="34" spans="1:7" ht="24" customHeight="1" x14ac:dyDescent="0.2">
      <c r="A34" s="5"/>
      <c r="B34" s="32" t="s">
        <v>14</v>
      </c>
      <c r="C34" s="32" t="s">
        <v>15</v>
      </c>
      <c r="D34" s="32" t="s">
        <v>16</v>
      </c>
      <c r="E34" s="32" t="s">
        <v>17</v>
      </c>
      <c r="F34" s="33" t="s">
        <v>18</v>
      </c>
      <c r="G34" s="32" t="s">
        <v>19</v>
      </c>
    </row>
    <row r="35" spans="1:7" ht="12.75" customHeight="1" x14ac:dyDescent="0.2">
      <c r="A35" s="10"/>
      <c r="B35" s="124" t="s">
        <v>74</v>
      </c>
      <c r="C35" s="125" t="s">
        <v>25</v>
      </c>
      <c r="D35" s="125">
        <v>3</v>
      </c>
      <c r="E35" s="106" t="s">
        <v>95</v>
      </c>
      <c r="F35" s="111">
        <v>25000</v>
      </c>
      <c r="G35" s="110">
        <f>F35*D35</f>
        <v>75000</v>
      </c>
    </row>
    <row r="36" spans="1:7" ht="12.75" customHeight="1" x14ac:dyDescent="0.2">
      <c r="A36" s="5"/>
      <c r="B36" s="34" t="s">
        <v>27</v>
      </c>
      <c r="C36" s="35"/>
      <c r="D36" s="35"/>
      <c r="E36" s="35"/>
      <c r="F36" s="36"/>
      <c r="G36" s="95">
        <f>SUM(G35:G35)</f>
        <v>75000</v>
      </c>
    </row>
    <row r="37" spans="1:7" ht="12" customHeight="1" x14ac:dyDescent="0.2">
      <c r="A37" s="2"/>
      <c r="B37" s="29"/>
      <c r="C37" s="30"/>
      <c r="D37" s="30"/>
      <c r="E37" s="30"/>
      <c r="F37" s="31"/>
      <c r="G37" s="31"/>
    </row>
    <row r="38" spans="1:7" ht="12" customHeight="1" x14ac:dyDescent="0.2">
      <c r="A38" s="5"/>
      <c r="B38" s="142" t="s">
        <v>28</v>
      </c>
      <c r="C38" s="143"/>
      <c r="D38" s="144"/>
      <c r="E38" s="144"/>
      <c r="F38" s="145"/>
      <c r="G38" s="145"/>
    </row>
    <row r="39" spans="1:7" ht="24" customHeight="1" x14ac:dyDescent="0.2">
      <c r="A39" s="53"/>
      <c r="B39" s="133" t="s">
        <v>29</v>
      </c>
      <c r="C39" s="133" t="s">
        <v>30</v>
      </c>
      <c r="D39" s="133" t="s">
        <v>31</v>
      </c>
      <c r="E39" s="133" t="s">
        <v>17</v>
      </c>
      <c r="F39" s="133" t="s">
        <v>18</v>
      </c>
      <c r="G39" s="133" t="s">
        <v>19</v>
      </c>
    </row>
    <row r="40" spans="1:7" ht="12.75" customHeight="1" x14ac:dyDescent="0.2">
      <c r="A40" s="10"/>
      <c r="B40" s="106" t="s">
        <v>76</v>
      </c>
      <c r="C40" s="107" t="s">
        <v>63</v>
      </c>
      <c r="D40" s="123">
        <v>60000</v>
      </c>
      <c r="E40" s="106" t="s">
        <v>75</v>
      </c>
      <c r="F40" s="108">
        <v>42</v>
      </c>
      <c r="G40" s="110">
        <f t="shared" ref="G40:G45" si="1">((F40*D40)*0.19)+(F40*D40)</f>
        <v>2998800</v>
      </c>
    </row>
    <row r="41" spans="1:7" ht="12.75" customHeight="1" x14ac:dyDescent="0.2">
      <c r="A41" s="10"/>
      <c r="B41" s="106" t="s">
        <v>77</v>
      </c>
      <c r="C41" s="107" t="s">
        <v>82</v>
      </c>
      <c r="D41" s="123">
        <v>10</v>
      </c>
      <c r="E41" s="106" t="s">
        <v>85</v>
      </c>
      <c r="F41" s="108">
        <v>34000</v>
      </c>
      <c r="G41" s="110">
        <f t="shared" si="1"/>
        <v>404600</v>
      </c>
    </row>
    <row r="42" spans="1:7" ht="12.75" customHeight="1" x14ac:dyDescent="0.2">
      <c r="A42" s="10"/>
      <c r="B42" s="106" t="s">
        <v>78</v>
      </c>
      <c r="C42" s="107" t="s">
        <v>82</v>
      </c>
      <c r="D42" s="123">
        <v>20</v>
      </c>
      <c r="E42" s="106" t="s">
        <v>85</v>
      </c>
      <c r="F42" s="108">
        <v>28000</v>
      </c>
      <c r="G42" s="110">
        <f t="shared" si="1"/>
        <v>666400</v>
      </c>
    </row>
    <row r="43" spans="1:7" ht="12.75" customHeight="1" x14ac:dyDescent="0.2">
      <c r="A43" s="10"/>
      <c r="B43" s="106" t="s">
        <v>79</v>
      </c>
      <c r="C43" s="107" t="s">
        <v>83</v>
      </c>
      <c r="D43" s="123">
        <v>4</v>
      </c>
      <c r="E43" s="106" t="s">
        <v>85</v>
      </c>
      <c r="F43" s="108">
        <v>24000</v>
      </c>
      <c r="G43" s="110">
        <f t="shared" si="1"/>
        <v>114240</v>
      </c>
    </row>
    <row r="44" spans="1:7" ht="12.75" customHeight="1" x14ac:dyDescent="0.2">
      <c r="A44" s="10"/>
      <c r="B44" s="106" t="s">
        <v>80</v>
      </c>
      <c r="C44" s="107" t="s">
        <v>84</v>
      </c>
      <c r="D44" s="123">
        <v>3</v>
      </c>
      <c r="E44" s="106" t="s">
        <v>85</v>
      </c>
      <c r="F44" s="108">
        <v>7802</v>
      </c>
      <c r="G44" s="110">
        <f t="shared" si="1"/>
        <v>27853.14</v>
      </c>
    </row>
    <row r="45" spans="1:7" ht="12.75" customHeight="1" x14ac:dyDescent="0.2">
      <c r="A45" s="10"/>
      <c r="B45" s="106" t="s">
        <v>81</v>
      </c>
      <c r="C45" s="107" t="s">
        <v>83</v>
      </c>
      <c r="D45" s="123">
        <v>1</v>
      </c>
      <c r="E45" s="106" t="s">
        <v>85</v>
      </c>
      <c r="F45" s="108">
        <v>61432</v>
      </c>
      <c r="G45" s="110">
        <f t="shared" si="1"/>
        <v>73104.08</v>
      </c>
    </row>
    <row r="46" spans="1:7" ht="13.5" customHeight="1" x14ac:dyDescent="0.2">
      <c r="A46" s="5"/>
      <c r="B46" s="37" t="s">
        <v>32</v>
      </c>
      <c r="C46" s="38"/>
      <c r="D46" s="38"/>
      <c r="E46" s="38"/>
      <c r="F46" s="39"/>
      <c r="G46" s="40">
        <f>SUM(G40:G45)</f>
        <v>4284997.22</v>
      </c>
    </row>
    <row r="47" spans="1:7" ht="12" customHeight="1" x14ac:dyDescent="0.2">
      <c r="A47" s="2"/>
      <c r="B47" s="56"/>
      <c r="C47" s="56"/>
      <c r="D47" s="56"/>
      <c r="E47" s="126"/>
      <c r="F47" s="57"/>
      <c r="G47" s="57"/>
    </row>
    <row r="48" spans="1:7" ht="12" customHeight="1" x14ac:dyDescent="0.2">
      <c r="A48" s="53"/>
      <c r="B48" s="129" t="s">
        <v>33</v>
      </c>
      <c r="C48" s="130"/>
      <c r="D48" s="130"/>
      <c r="E48" s="130"/>
      <c r="F48" s="131"/>
      <c r="G48" s="131"/>
    </row>
    <row r="49" spans="1:7" ht="24" customHeight="1" x14ac:dyDescent="0.2">
      <c r="A49" s="53"/>
      <c r="B49" s="132" t="s">
        <v>34</v>
      </c>
      <c r="C49" s="133" t="s">
        <v>30</v>
      </c>
      <c r="D49" s="133" t="s">
        <v>31</v>
      </c>
      <c r="E49" s="132" t="s">
        <v>17</v>
      </c>
      <c r="F49" s="133" t="s">
        <v>18</v>
      </c>
      <c r="G49" s="132" t="s">
        <v>19</v>
      </c>
    </row>
    <row r="50" spans="1:7" ht="12.75" customHeight="1" x14ac:dyDescent="0.2">
      <c r="A50" s="53"/>
      <c r="B50" s="134" t="s">
        <v>86</v>
      </c>
      <c r="C50" s="135" t="s">
        <v>87</v>
      </c>
      <c r="D50" s="136">
        <v>1000</v>
      </c>
      <c r="E50" s="135" t="s">
        <v>88</v>
      </c>
      <c r="F50" s="137">
        <v>500</v>
      </c>
      <c r="G50" s="110">
        <f t="shared" ref="G50" si="2">((F50*D50)*0.19)+(F50*D50)</f>
        <v>595000</v>
      </c>
    </row>
    <row r="51" spans="1:7" ht="13.5" customHeight="1" x14ac:dyDescent="0.2">
      <c r="A51" s="53"/>
      <c r="B51" s="138" t="s">
        <v>35</v>
      </c>
      <c r="C51" s="139"/>
      <c r="D51" s="139"/>
      <c r="E51" s="139"/>
      <c r="F51" s="140"/>
      <c r="G51" s="141">
        <f>SUM(G50:G50)</f>
        <v>595000</v>
      </c>
    </row>
    <row r="52" spans="1:7" ht="12" customHeight="1" x14ac:dyDescent="0.2">
      <c r="A52" s="2"/>
      <c r="B52" s="127"/>
      <c r="C52" s="127"/>
      <c r="D52" s="127"/>
      <c r="E52" s="127"/>
      <c r="F52" s="128"/>
      <c r="G52" s="128"/>
    </row>
    <row r="53" spans="1:7" ht="12" customHeight="1" x14ac:dyDescent="0.2">
      <c r="A53" s="53"/>
      <c r="B53" s="58" t="s">
        <v>36</v>
      </c>
      <c r="C53" s="59"/>
      <c r="D53" s="59"/>
      <c r="E53" s="59"/>
      <c r="F53" s="59"/>
      <c r="G53" s="60">
        <f>G23+G31+G36+G46+G51</f>
        <v>5554997.2199999997</v>
      </c>
    </row>
    <row r="54" spans="1:7" ht="12" customHeight="1" x14ac:dyDescent="0.2">
      <c r="A54" s="53"/>
      <c r="B54" s="61" t="s">
        <v>37</v>
      </c>
      <c r="C54" s="42"/>
      <c r="D54" s="42"/>
      <c r="E54" s="42"/>
      <c r="F54" s="42"/>
      <c r="G54" s="62">
        <f>G53*0.05</f>
        <v>277749.86099999998</v>
      </c>
    </row>
    <row r="55" spans="1:7" ht="12" customHeight="1" x14ac:dyDescent="0.2">
      <c r="A55" s="53"/>
      <c r="B55" s="63" t="s">
        <v>38</v>
      </c>
      <c r="C55" s="41"/>
      <c r="D55" s="41"/>
      <c r="E55" s="41"/>
      <c r="F55" s="41"/>
      <c r="G55" s="64">
        <f>G54+G53</f>
        <v>5832747.0809999993</v>
      </c>
    </row>
    <row r="56" spans="1:7" ht="12" customHeight="1" x14ac:dyDescent="0.2">
      <c r="A56" s="53"/>
      <c r="B56" s="61" t="s">
        <v>39</v>
      </c>
      <c r="C56" s="42"/>
      <c r="D56" s="42"/>
      <c r="E56" s="42"/>
      <c r="F56" s="42"/>
      <c r="G56" s="62">
        <f>G12</f>
        <v>17850000</v>
      </c>
    </row>
    <row r="57" spans="1:7" ht="12" customHeight="1" x14ac:dyDescent="0.2">
      <c r="A57" s="53"/>
      <c r="B57" s="65" t="s">
        <v>40</v>
      </c>
      <c r="C57" s="66"/>
      <c r="D57" s="66"/>
      <c r="E57" s="66"/>
      <c r="F57" s="66"/>
      <c r="G57" s="67">
        <f>G56-G55</f>
        <v>12017252.919</v>
      </c>
    </row>
    <row r="58" spans="1:7" ht="12" customHeight="1" x14ac:dyDescent="0.2">
      <c r="A58" s="53"/>
      <c r="B58" s="54" t="s">
        <v>41</v>
      </c>
      <c r="C58" s="55"/>
      <c r="D58" s="55"/>
      <c r="E58" s="55"/>
      <c r="F58" s="55"/>
      <c r="G58" s="50"/>
    </row>
    <row r="59" spans="1:7" ht="12.75" customHeight="1" thickBot="1" x14ac:dyDescent="0.25">
      <c r="A59" s="53"/>
      <c r="B59" s="68"/>
      <c r="C59" s="55"/>
      <c r="D59" s="55"/>
      <c r="E59" s="55"/>
      <c r="F59" s="55"/>
      <c r="G59" s="50"/>
    </row>
    <row r="60" spans="1:7" ht="12" customHeight="1" x14ac:dyDescent="0.2">
      <c r="A60" s="53"/>
      <c r="B60" s="80" t="s">
        <v>42</v>
      </c>
      <c r="C60" s="81"/>
      <c r="D60" s="81"/>
      <c r="E60" s="81"/>
      <c r="F60" s="82"/>
      <c r="G60" s="50"/>
    </row>
    <row r="61" spans="1:7" ht="12" customHeight="1" x14ac:dyDescent="0.2">
      <c r="A61" s="53"/>
      <c r="B61" s="83" t="s">
        <v>43</v>
      </c>
      <c r="C61" s="52"/>
      <c r="D61" s="52"/>
      <c r="E61" s="52"/>
      <c r="F61" s="84"/>
      <c r="G61" s="50"/>
    </row>
    <row r="62" spans="1:7" ht="12" customHeight="1" x14ac:dyDescent="0.2">
      <c r="A62" s="53"/>
      <c r="B62" s="83" t="s">
        <v>44</v>
      </c>
      <c r="C62" s="52"/>
      <c r="D62" s="52"/>
      <c r="E62" s="52"/>
      <c r="F62" s="84"/>
      <c r="G62" s="50"/>
    </row>
    <row r="63" spans="1:7" ht="12" customHeight="1" x14ac:dyDescent="0.2">
      <c r="A63" s="53"/>
      <c r="B63" s="83" t="s">
        <v>45</v>
      </c>
      <c r="C63" s="52"/>
      <c r="D63" s="52"/>
      <c r="E63" s="52"/>
      <c r="F63" s="84"/>
      <c r="G63" s="50"/>
    </row>
    <row r="64" spans="1:7" ht="12" customHeight="1" x14ac:dyDescent="0.2">
      <c r="A64" s="53"/>
      <c r="B64" s="83" t="s">
        <v>46</v>
      </c>
      <c r="C64" s="52"/>
      <c r="D64" s="52"/>
      <c r="E64" s="52"/>
      <c r="F64" s="84"/>
      <c r="G64" s="50"/>
    </row>
    <row r="65" spans="1:7" ht="12" customHeight="1" x14ac:dyDescent="0.2">
      <c r="A65" s="53"/>
      <c r="B65" s="83" t="s">
        <v>47</v>
      </c>
      <c r="C65" s="52"/>
      <c r="D65" s="52"/>
      <c r="E65" s="52"/>
      <c r="F65" s="84"/>
      <c r="G65" s="50"/>
    </row>
    <row r="66" spans="1:7" ht="12.75" customHeight="1" thickBot="1" x14ac:dyDescent="0.25">
      <c r="A66" s="53"/>
      <c r="B66" s="85" t="s">
        <v>48</v>
      </c>
      <c r="C66" s="86"/>
      <c r="D66" s="86"/>
      <c r="E66" s="86"/>
      <c r="F66" s="87"/>
      <c r="G66" s="50"/>
    </row>
    <row r="67" spans="1:7" ht="12.75" customHeight="1" x14ac:dyDescent="0.2">
      <c r="A67" s="53"/>
      <c r="B67" s="78"/>
      <c r="C67" s="52"/>
      <c r="D67" s="52"/>
      <c r="E67" s="52"/>
      <c r="F67" s="52"/>
      <c r="G67" s="50"/>
    </row>
    <row r="68" spans="1:7" ht="15" customHeight="1" thickBot="1" x14ac:dyDescent="0.25">
      <c r="A68" s="53"/>
      <c r="B68" s="146" t="s">
        <v>49</v>
      </c>
      <c r="C68" s="147"/>
      <c r="D68" s="77"/>
      <c r="E68" s="44"/>
      <c r="F68" s="44"/>
      <c r="G68" s="50"/>
    </row>
    <row r="69" spans="1:7" ht="12" customHeight="1" x14ac:dyDescent="0.2">
      <c r="A69" s="53"/>
      <c r="B69" s="70" t="s">
        <v>34</v>
      </c>
      <c r="C69" s="45" t="s">
        <v>50</v>
      </c>
      <c r="D69" s="71" t="s">
        <v>51</v>
      </c>
      <c r="E69" s="44"/>
      <c r="F69" s="44"/>
      <c r="G69" s="50"/>
    </row>
    <row r="70" spans="1:7" ht="12" customHeight="1" x14ac:dyDescent="0.2">
      <c r="A70" s="53"/>
      <c r="B70" s="72" t="s">
        <v>52</v>
      </c>
      <c r="C70" s="46">
        <f>+G23</f>
        <v>300000</v>
      </c>
      <c r="D70" s="73">
        <f>(C70/C76)</f>
        <v>5.143374054006921E-2</v>
      </c>
      <c r="E70" s="44"/>
      <c r="F70" s="44"/>
      <c r="G70" s="50"/>
    </row>
    <row r="71" spans="1:7" ht="12" customHeight="1" x14ac:dyDescent="0.2">
      <c r="A71" s="53"/>
      <c r="B71" s="72" t="s">
        <v>53</v>
      </c>
      <c r="C71" s="46">
        <f>+G31</f>
        <v>300000</v>
      </c>
      <c r="D71" s="73">
        <f>+C71/C76</f>
        <v>5.143374054006921E-2</v>
      </c>
      <c r="E71" s="44"/>
      <c r="F71" s="44"/>
      <c r="G71" s="50"/>
    </row>
    <row r="72" spans="1:7" ht="12" customHeight="1" x14ac:dyDescent="0.2">
      <c r="A72" s="53"/>
      <c r="B72" s="72" t="s">
        <v>54</v>
      </c>
      <c r="C72" s="46">
        <f>+G36</f>
        <v>75000</v>
      </c>
      <c r="D72" s="73">
        <f>(C72/C76)</f>
        <v>1.2858435135017303E-2</v>
      </c>
      <c r="E72" s="44"/>
      <c r="F72" s="44"/>
      <c r="G72" s="50"/>
    </row>
    <row r="73" spans="1:7" ht="12" customHeight="1" x14ac:dyDescent="0.2">
      <c r="A73" s="53"/>
      <c r="B73" s="72" t="s">
        <v>29</v>
      </c>
      <c r="C73" s="46">
        <f>+G46</f>
        <v>4284997.22</v>
      </c>
      <c r="D73" s="73">
        <f>(C73/C76)</f>
        <v>0.7346447840946595</v>
      </c>
      <c r="E73" s="44"/>
      <c r="F73" s="44"/>
      <c r="G73" s="50"/>
    </row>
    <row r="74" spans="1:7" ht="12" customHeight="1" x14ac:dyDescent="0.2">
      <c r="A74" s="53"/>
      <c r="B74" s="72" t="s">
        <v>55</v>
      </c>
      <c r="C74" s="47">
        <f>+G51</f>
        <v>595000</v>
      </c>
      <c r="D74" s="73">
        <f>(C74/C76)</f>
        <v>0.10201025207113726</v>
      </c>
      <c r="E74" s="49"/>
      <c r="F74" s="49"/>
      <c r="G74" s="50"/>
    </row>
    <row r="75" spans="1:7" ht="12" customHeight="1" x14ac:dyDescent="0.2">
      <c r="A75" s="53"/>
      <c r="B75" s="72" t="s">
        <v>56</v>
      </c>
      <c r="C75" s="47">
        <f>+G54</f>
        <v>277749.86099999998</v>
      </c>
      <c r="D75" s="73">
        <f>(C75/C76)</f>
        <v>4.7619047619047623E-2</v>
      </c>
      <c r="E75" s="49"/>
      <c r="F75" s="49"/>
      <c r="G75" s="50"/>
    </row>
    <row r="76" spans="1:7" ht="12.75" customHeight="1" thickBot="1" x14ac:dyDescent="0.25">
      <c r="A76" s="53"/>
      <c r="B76" s="74" t="s">
        <v>57</v>
      </c>
      <c r="C76" s="75">
        <f>SUM(C70:C75)</f>
        <v>5832747.0809999993</v>
      </c>
      <c r="D76" s="76">
        <f>SUM(D70:D75)</f>
        <v>1</v>
      </c>
      <c r="E76" s="49"/>
      <c r="F76" s="49"/>
      <c r="G76" s="50"/>
    </row>
    <row r="77" spans="1:7" ht="12" customHeight="1" x14ac:dyDescent="0.2">
      <c r="A77" s="53"/>
      <c r="B77" s="68"/>
      <c r="C77" s="55"/>
      <c r="D77" s="55"/>
      <c r="E77" s="55"/>
      <c r="F77" s="55"/>
      <c r="G77" s="50"/>
    </row>
    <row r="78" spans="1:7" ht="12.75" customHeight="1" x14ac:dyDescent="0.2">
      <c r="A78" s="53"/>
      <c r="B78" s="69"/>
      <c r="C78" s="55"/>
      <c r="D78" s="55"/>
      <c r="E78" s="55"/>
      <c r="F78" s="55"/>
      <c r="G78" s="50"/>
    </row>
    <row r="79" spans="1:7" ht="12" customHeight="1" thickBot="1" x14ac:dyDescent="0.25">
      <c r="A79" s="43"/>
      <c r="B79" s="89"/>
      <c r="C79" s="90" t="s">
        <v>91</v>
      </c>
      <c r="D79" s="91"/>
      <c r="E79" s="92"/>
      <c r="F79" s="48"/>
      <c r="G79" s="50"/>
    </row>
    <row r="80" spans="1:7" ht="12" customHeight="1" x14ac:dyDescent="0.2">
      <c r="A80" s="53"/>
      <c r="B80" s="93" t="s">
        <v>92</v>
      </c>
      <c r="C80" s="119">
        <v>45000</v>
      </c>
      <c r="D80" s="119">
        <v>50000</v>
      </c>
      <c r="E80" s="120">
        <v>60000</v>
      </c>
      <c r="F80" s="88"/>
      <c r="G80" s="51"/>
    </row>
    <row r="81" spans="1:7" ht="12.75" customHeight="1" thickBot="1" x14ac:dyDescent="0.25">
      <c r="A81" s="53"/>
      <c r="B81" s="74" t="s">
        <v>93</v>
      </c>
      <c r="C81" s="75">
        <f>+G55/C80</f>
        <v>129.61660179999998</v>
      </c>
      <c r="D81" s="75">
        <f>+G55/D80</f>
        <v>116.65494161999999</v>
      </c>
      <c r="E81" s="94">
        <f>+G55/E80</f>
        <v>97.212451349999995</v>
      </c>
      <c r="F81" s="88"/>
      <c r="G81" s="51"/>
    </row>
    <row r="82" spans="1:7" ht="15.5" customHeight="1" x14ac:dyDescent="0.2">
      <c r="A82" s="53"/>
      <c r="B82" s="79" t="s">
        <v>58</v>
      </c>
      <c r="C82" s="52"/>
      <c r="D82" s="52"/>
      <c r="E82" s="52"/>
      <c r="F82" s="52"/>
      <c r="G82" s="52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2023-04-04T19:03:40Z</dcterms:modified>
</cp:coreProperties>
</file>