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epulvedah\Desktop\OneDrive - INDAP\ESCRITORIO\INDAP 2023\FICHAS TECNICAS\2023\FICHAS TECNICAS\"/>
    </mc:Choice>
  </mc:AlternateContent>
  <bookViews>
    <workbookView xWindow="0" yWindow="0" windowWidth="15360" windowHeight="8712"/>
  </bookViews>
  <sheets>
    <sheet name="LECHUGA" sheetId="1" r:id="rId1"/>
  </sheets>
  <externalReferences>
    <externalReference r:id="rId2"/>
  </externalReferences>
  <definedNames>
    <definedName name="_xlnm.Print_Area" localSheetId="0">LECHUGA!$B$1:$G$91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0" i="1" l="1"/>
  <c r="G61" i="1" s="1"/>
  <c r="C84" i="1" s="1"/>
  <c r="G59" i="1"/>
  <c r="F54" i="1"/>
  <c r="G54" i="1" s="1"/>
  <c r="F52" i="1"/>
  <c r="G52" i="1" s="1"/>
  <c r="F50" i="1"/>
  <c r="G50" i="1" s="1"/>
  <c r="F48" i="1"/>
  <c r="G48" i="1" s="1"/>
  <c r="F47" i="1"/>
  <c r="G47" i="1" s="1"/>
  <c r="F45" i="1"/>
  <c r="G45" i="1" s="1"/>
  <c r="F39" i="1"/>
  <c r="G39" i="1" s="1"/>
  <c r="F38" i="1"/>
  <c r="G38" i="1" s="1"/>
  <c r="F37" i="1"/>
  <c r="G37" i="1" s="1"/>
  <c r="F36" i="1"/>
  <c r="G36" i="1" s="1"/>
  <c r="G40" i="1" s="1"/>
  <c r="C82" i="1" s="1"/>
  <c r="G32" i="1"/>
  <c r="C81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G10" i="1"/>
  <c r="G8" i="1"/>
  <c r="G11" i="1" l="1"/>
  <c r="G66" i="1" s="1"/>
  <c r="G27" i="1"/>
  <c r="G55" i="1"/>
  <c r="C83" i="1" s="1"/>
  <c r="G63" i="1" l="1"/>
  <c r="G64" i="1" s="1"/>
  <c r="C80" i="1"/>
  <c r="C85" i="1" l="1"/>
  <c r="G65" i="1"/>
  <c r="E90" i="1" l="1"/>
  <c r="D90" i="1"/>
  <c r="C90" i="1"/>
  <c r="G67" i="1"/>
  <c r="D85" i="1"/>
  <c r="C86" i="1"/>
  <c r="D82" i="1" l="1"/>
  <c r="D84" i="1"/>
  <c r="D83" i="1"/>
  <c r="D80" i="1"/>
  <c r="D86" i="1" l="1"/>
</calcChain>
</file>

<file path=xl/sharedStrings.xml><?xml version="1.0" encoding="utf-8"?>
<sst xmlns="http://schemas.openxmlformats.org/spreadsheetml/2006/main" count="154" uniqueCount="109">
  <si>
    <t>RUBRO O CULTIVO</t>
  </si>
  <si>
    <t>Lechuga</t>
  </si>
  <si>
    <t>RENDIMIENTO (UNIDAD/Há.)</t>
  </si>
  <si>
    <t>VARIEDAD</t>
  </si>
  <si>
    <t>Escarola</t>
  </si>
  <si>
    <t>FECHA ESTIMADA  PRECIO VENTA</t>
  </si>
  <si>
    <t>Septiembre - Octubre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</si>
  <si>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</si>
  <si>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</si>
  <si>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</si>
  <si>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</si>
  <si>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</si>
  <si>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</si>
  <si>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</si>
  <si>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</si>
  <si>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</si>
  <si>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</si>
  <si>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</si>
  <si>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</si>
  <si>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</si>
  <si>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Heladas -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</si>
  <si>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</si>
  <si>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</si>
  <si>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</si>
  <si>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</si>
  <si>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</si>
  <si>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</si>
  <si>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</si>
  <si>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</si>
  <si>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Almacigo</t>
  </si>
  <si>
    <t>jh</t>
  </si>
  <si>
    <t xml:space="preserve">Ago </t>
  </si>
  <si>
    <t>Plantación</t>
  </si>
  <si>
    <t>Trazado Regueros</t>
  </si>
  <si>
    <t>Aplicación Agroquimicos</t>
  </si>
  <si>
    <t xml:space="preserve">Sept </t>
  </si>
  <si>
    <t>Control de Malezas</t>
  </si>
  <si>
    <t xml:space="preserve">Oct </t>
  </si>
  <si>
    <t>Riego</t>
  </si>
  <si>
    <t>Oct - Nov</t>
  </si>
  <si>
    <t>Cosecha</t>
  </si>
  <si>
    <t xml:space="preserve">Sept - Oct </t>
  </si>
  <si>
    <t>Subtotal Jornadas Hombre</t>
  </si>
  <si>
    <t>JORNADAS ANIMAL</t>
  </si>
  <si>
    <t>n/a</t>
  </si>
  <si>
    <t>Subtotal Jornadas Animal</t>
  </si>
  <si>
    <t>MAQUINARIA</t>
  </si>
  <si>
    <t>Aradura</t>
  </si>
  <si>
    <t>JM</t>
  </si>
  <si>
    <t xml:space="preserve">Jul </t>
  </si>
  <si>
    <t>Rastraje</t>
  </si>
  <si>
    <t>Vibrocultivador</t>
  </si>
  <si>
    <t>Surcadora</t>
  </si>
  <si>
    <t>Subtotal Costo Maquinaria</t>
  </si>
  <si>
    <t>INSUMOS</t>
  </si>
  <si>
    <t>Insumos</t>
  </si>
  <si>
    <t>Unidad (Kg/l/u)</t>
  </si>
  <si>
    <t>Cantidad (Kg/l/u)</t>
  </si>
  <si>
    <t>PLANTAS</t>
  </si>
  <si>
    <t>Plantas Escarola Cartagena</t>
  </si>
  <si>
    <t>plantas</t>
  </si>
  <si>
    <t>FERTILIZANTES</t>
  </si>
  <si>
    <t>Mezcla Hortaliceras</t>
  </si>
  <si>
    <t>kg</t>
  </si>
  <si>
    <t>FUNGICIDAS</t>
  </si>
  <si>
    <t>Polyben</t>
  </si>
  <si>
    <t>HERBICIDAS</t>
  </si>
  <si>
    <t>Linurex</t>
  </si>
  <si>
    <t xml:space="preserve">lt </t>
  </si>
  <si>
    <t>INSECTICIDAS</t>
  </si>
  <si>
    <t>TROYA 4EC</t>
  </si>
  <si>
    <t xml:space="preserve">Nov </t>
  </si>
  <si>
    <t>Subtotal Insumos</t>
  </si>
  <si>
    <t>OTROS</t>
  </si>
  <si>
    <t>Item</t>
  </si>
  <si>
    <t>Flete</t>
  </si>
  <si>
    <t xml:space="preserve">unidad </t>
  </si>
  <si>
    <t>Dic - Feb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</si>
  <si>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</si>
  <si>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</si>
  <si>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</si>
  <si>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</si>
  <si>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</si>
  <si>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</si>
  <si>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</si>
  <si>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</si>
  <si>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</si>
  <si>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</si>
  <si>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</si>
  <si>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</si>
  <si>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</si>
  <si>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</si>
  <si>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</si>
  <si>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</si>
  <si>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$/UNIDAD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</si>
  <si>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</si>
  <si>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</si>
  <si>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</si>
  <si>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</si>
  <si>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</si>
  <si>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</si>
  <si>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</si>
  <si>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</si>
  <si>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</si>
  <si>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(UNIDAD) (*)</t>
  </si>
  <si>
    <t>(*): Este valor representa el valor mìnimo de venta del producto</t>
  </si>
  <si>
    <t>YUNGAY</t>
  </si>
  <si>
    <t>PEMUCO</t>
  </si>
  <si>
    <t>Muriato de Potásico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</si>
</sst>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[$$-340A]#,##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38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vertical="center" wrapText="1"/>
    </xf>
    <xf numFmtId="165" fontId="1" fillId="10" borderId="5" xfId="0" applyNumberFormat="1" applyFont="1" applyFill="1" applyBorder="1" applyAlignment="1">
      <alignment vertical="center" wrapText="1"/>
    </xf>
    <xf numFmtId="165" fontId="1" fillId="2" borderId="5" xfId="0" applyNumberFormat="1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justify"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165" fontId="1" fillId="2" borderId="12" xfId="0" applyNumberFormat="1" applyFont="1" applyFill="1" applyBorder="1" applyAlignment="1">
      <alignment vertical="center" wrapText="1"/>
    </xf>
    <xf numFmtId="49" fontId="3" fillId="3" borderId="12" xfId="0" applyNumberFormat="1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 wrapText="1"/>
    </xf>
    <xf numFmtId="165" fontId="3" fillId="3" borderId="12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3" fontId="1" fillId="2" borderId="14" xfId="0" applyNumberFormat="1" applyFont="1" applyFill="1" applyBorder="1" applyAlignment="1">
      <alignment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horizontal="center" vertical="center" wrapText="1"/>
    </xf>
    <xf numFmtId="49" fontId="6" fillId="10" borderId="50" xfId="0" applyNumberFormat="1" applyFont="1" applyFill="1" applyBorder="1" applyAlignment="1">
      <alignment horizontal="left" vertical="center" wrapText="1"/>
    </xf>
    <xf numFmtId="49" fontId="6" fillId="10" borderId="50" xfId="0" applyNumberFormat="1" applyFont="1" applyFill="1" applyBorder="1" applyAlignment="1">
      <alignment horizontal="center" vertical="center" wrapText="1"/>
    </xf>
    <xf numFmtId="0" fontId="6" fillId="10" borderId="50" xfId="0" applyNumberFormat="1" applyFont="1" applyFill="1" applyBorder="1" applyAlignment="1">
      <alignment horizontal="center" vertical="center" wrapText="1"/>
    </xf>
    <xf numFmtId="165" fontId="6" fillId="10" borderId="50" xfId="0" applyNumberFormat="1" applyFont="1" applyFill="1" applyBorder="1" applyAlignment="1">
      <alignment horizontal="center" vertical="center" wrapText="1"/>
    </xf>
    <xf numFmtId="49" fontId="7" fillId="5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 wrapText="1"/>
    </xf>
    <xf numFmtId="0" fontId="3" fillId="3" borderId="15" xfId="0" applyFont="1" applyFill="1" applyBorder="1" applyAlignment="1">
      <alignment horizontal="center" vertical="center" wrapText="1"/>
    </xf>
    <xf numFmtId="165" fontId="3" fillId="3" borderId="15" xfId="0" applyNumberFormat="1" applyFont="1" applyFill="1" applyBorder="1" applyAlignment="1">
      <alignment vertical="center" wrapText="1"/>
    </xf>
    <xf numFmtId="0" fontId="1" fillId="2" borderId="19" xfId="0" applyFont="1" applyFill="1" applyBorder="1" applyAlignment="1">
      <alignment vertical="center" wrapText="1"/>
    </xf>
    <xf numFmtId="3" fontId="1" fillId="2" borderId="19" xfId="0" applyNumberFormat="1" applyFont="1" applyFill="1" applyBorder="1" applyAlignment="1">
      <alignment vertical="center" wrapText="1"/>
    </xf>
    <xf numFmtId="49" fontId="2" fillId="5" borderId="20" xfId="0" applyNumberFormat="1" applyFont="1" applyFill="1" applyBorder="1" applyAlignment="1">
      <alignment vertical="center" wrapText="1"/>
    </xf>
    <xf numFmtId="0" fontId="2" fillId="5" borderId="21" xfId="0" applyFont="1" applyFill="1" applyBorder="1" applyAlignment="1">
      <alignment vertical="center" wrapText="1"/>
    </xf>
    <xf numFmtId="165" fontId="2" fillId="5" borderId="21" xfId="0" applyNumberFormat="1" applyFont="1" applyFill="1" applyBorder="1" applyAlignment="1">
      <alignment vertical="center" wrapText="1"/>
    </xf>
    <xf numFmtId="165" fontId="2" fillId="5" borderId="22" xfId="0" applyNumberFormat="1" applyFont="1" applyFill="1" applyBorder="1" applyAlignment="1">
      <alignment vertical="center" wrapText="1"/>
    </xf>
    <xf numFmtId="49" fontId="2" fillId="3" borderId="23" xfId="0" applyNumberFormat="1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165" fontId="2" fillId="3" borderId="12" xfId="0" applyNumberFormat="1" applyFont="1" applyFill="1" applyBorder="1" applyAlignment="1">
      <alignment vertical="center" wrapText="1"/>
    </xf>
    <xf numFmtId="165" fontId="2" fillId="3" borderId="24" xfId="0" applyNumberFormat="1" applyFont="1" applyFill="1" applyBorder="1" applyAlignment="1">
      <alignment vertical="center" wrapText="1"/>
    </xf>
    <xf numFmtId="49" fontId="2" fillId="5" borderId="23" xfId="0" applyNumberFormat="1" applyFont="1" applyFill="1" applyBorder="1" applyAlignment="1">
      <alignment vertical="center" wrapText="1"/>
    </xf>
    <xf numFmtId="0" fontId="2" fillId="5" borderId="12" xfId="0" applyFont="1" applyFill="1" applyBorder="1" applyAlignment="1">
      <alignment vertical="center" wrapText="1"/>
    </xf>
    <xf numFmtId="165" fontId="2" fillId="5" borderId="12" xfId="0" applyNumberFormat="1" applyFont="1" applyFill="1" applyBorder="1" applyAlignment="1">
      <alignment vertical="center" wrapText="1"/>
    </xf>
    <xf numFmtId="165" fontId="2" fillId="5" borderId="24" xfId="0" applyNumberFormat="1" applyFont="1" applyFill="1" applyBorder="1" applyAlignment="1">
      <alignment vertical="center" wrapText="1"/>
    </xf>
    <xf numFmtId="49" fontId="2" fillId="5" borderId="25" xfId="0" applyNumberFormat="1" applyFont="1" applyFill="1" applyBorder="1" applyAlignment="1">
      <alignment vertical="center" wrapText="1"/>
    </xf>
    <xf numFmtId="0" fontId="2" fillId="5" borderId="26" xfId="0" applyFont="1" applyFill="1" applyBorder="1" applyAlignment="1">
      <alignment vertical="center" wrapText="1"/>
    </xf>
    <xf numFmtId="165" fontId="2" fillId="5" borderId="26" xfId="0" applyNumberFormat="1" applyFont="1" applyFill="1" applyBorder="1" applyAlignment="1">
      <alignment vertical="center" wrapText="1"/>
    </xf>
    <xf numFmtId="165" fontId="2" fillId="6" borderId="27" xfId="0" applyNumberFormat="1" applyFont="1" applyFill="1" applyBorder="1" applyAlignment="1">
      <alignment vertical="center" wrapText="1"/>
    </xf>
    <xf numFmtId="49" fontId="1" fillId="2" borderId="17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4" fontId="2" fillId="2" borderId="17" xfId="0" applyNumberFormat="1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7" borderId="17" xfId="0" applyFont="1" applyFill="1" applyBorder="1" applyAlignment="1">
      <alignment vertical="center" wrapText="1"/>
    </xf>
    <xf numFmtId="49" fontId="5" fillId="8" borderId="28" xfId="0" applyNumberFormat="1" applyFont="1" applyFill="1" applyBorder="1" applyAlignment="1">
      <alignment horizontal="center" vertical="center" wrapText="1"/>
    </xf>
    <xf numFmtId="49" fontId="5" fillId="8" borderId="18" xfId="0" applyNumberFormat="1" applyFont="1" applyFill="1" applyBorder="1" applyAlignment="1">
      <alignment horizontal="center" vertical="center" wrapText="1"/>
    </xf>
    <xf numFmtId="49" fontId="1" fillId="8" borderId="29" xfId="0" applyNumberFormat="1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164" fontId="2" fillId="2" borderId="17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2" borderId="30" xfId="0" applyNumberFormat="1" applyFont="1" applyFill="1" applyBorder="1" applyAlignment="1">
      <alignment vertical="center" wrapText="1"/>
    </xf>
    <xf numFmtId="9" fontId="1" fillId="2" borderId="31" xfId="0" applyNumberFormat="1" applyFont="1" applyFill="1" applyBorder="1" applyAlignment="1">
      <alignment vertical="center" wrapText="1"/>
    </xf>
    <xf numFmtId="0" fontId="2" fillId="7" borderId="17" xfId="0" applyFont="1" applyFill="1" applyBorder="1" applyAlignment="1">
      <alignment vertical="center" wrapText="1"/>
    </xf>
    <xf numFmtId="49" fontId="5" fillId="8" borderId="32" xfId="0" applyNumberFormat="1" applyFont="1" applyFill="1" applyBorder="1" applyAlignment="1">
      <alignment vertical="center" wrapText="1"/>
    </xf>
    <xf numFmtId="9" fontId="5" fillId="8" borderId="34" xfId="0" applyNumberFormat="1" applyFont="1" applyFill="1" applyBorder="1" applyAlignment="1">
      <alignment vertical="center" wrapText="1"/>
    </xf>
    <xf numFmtId="0" fontId="2" fillId="7" borderId="16" xfId="0" applyFont="1" applyFill="1" applyBorder="1" applyAlignment="1">
      <alignment vertical="center" wrapText="1"/>
    </xf>
    <xf numFmtId="49" fontId="5" fillId="8" borderId="46" xfId="0" applyNumberFormat="1" applyFont="1" applyFill="1" applyBorder="1" applyAlignment="1">
      <alignment vertical="center" wrapText="1"/>
    </xf>
    <xf numFmtId="0" fontId="5" fillId="7" borderId="17" xfId="0" applyFont="1" applyFill="1" applyBorder="1" applyAlignment="1">
      <alignment vertical="center" wrapText="1"/>
    </xf>
    <xf numFmtId="164" fontId="5" fillId="2" borderId="17" xfId="0" applyNumberFormat="1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165" fontId="6" fillId="0" borderId="5" xfId="0" applyNumberFormat="1" applyFont="1" applyFill="1" applyBorder="1" applyAlignment="1">
      <alignment vertical="center" wrapText="1"/>
    </xf>
    <xf numFmtId="49" fontId="6" fillId="0" borderId="49" xfId="0" applyNumberFormat="1" applyFont="1" applyFill="1" applyBorder="1" applyAlignment="1">
      <alignment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left" vertical="center" wrapText="1"/>
    </xf>
    <xf numFmtId="165" fontId="6" fillId="0" borderId="49" xfId="0" applyNumberFormat="1" applyFont="1" applyFill="1" applyBorder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41" fontId="5" fillId="2" borderId="5" xfId="1" applyFont="1" applyFill="1" applyBorder="1" applyAlignment="1">
      <alignment vertical="center" wrapText="1"/>
    </xf>
    <xf numFmtId="41" fontId="5" fillId="8" borderId="33" xfId="1" applyFont="1" applyFill="1" applyBorder="1" applyAlignment="1">
      <alignment vertical="center" wrapText="1"/>
    </xf>
    <xf numFmtId="41" fontId="5" fillId="8" borderId="47" xfId="1" applyFont="1" applyFill="1" applyBorder="1" applyAlignment="1">
      <alignment vertical="center" wrapText="1"/>
    </xf>
    <xf numFmtId="41" fontId="5" fillId="8" borderId="48" xfId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14" fontId="1" fillId="2" borderId="5" xfId="0" applyNumberFormat="1" applyFont="1" applyFill="1" applyBorder="1" applyAlignment="1">
      <alignment horizontal="right" vertical="center" wrapText="1"/>
    </xf>
    <xf numFmtId="49" fontId="1" fillId="2" borderId="41" xfId="0" applyNumberFormat="1" applyFont="1" applyFill="1" applyBorder="1" applyAlignment="1">
      <alignment horizontal="left" vertical="center" wrapText="1"/>
    </xf>
    <xf numFmtId="49" fontId="1" fillId="2" borderId="17" xfId="0" applyNumberFormat="1" applyFont="1" applyFill="1" applyBorder="1" applyAlignment="1">
      <alignment horizontal="left" vertical="center" wrapText="1"/>
    </xf>
    <xf numFmtId="49" fontId="1" fillId="2" borderId="42" xfId="0" applyNumberFormat="1" applyFont="1" applyFill="1" applyBorder="1" applyAlignment="1">
      <alignment horizontal="left" vertical="center" wrapText="1"/>
    </xf>
    <xf numFmtId="49" fontId="1" fillId="2" borderId="43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49" fontId="1" fillId="2" borderId="45" xfId="0" applyNumberFormat="1" applyFont="1" applyFill="1" applyBorder="1" applyAlignment="1">
      <alignment horizontal="left" vertical="center" wrapText="1"/>
    </xf>
    <xf numFmtId="49" fontId="5" fillId="2" borderId="38" xfId="0" applyNumberFormat="1" applyFont="1" applyFill="1" applyBorder="1" applyAlignment="1">
      <alignment horizontal="left" vertical="center" wrapText="1"/>
    </xf>
    <xf numFmtId="49" fontId="5" fillId="2" borderId="39" xfId="0" applyNumberFormat="1" applyFont="1" applyFill="1" applyBorder="1" applyAlignment="1">
      <alignment horizontal="left" vertical="center" wrapText="1"/>
    </xf>
    <xf numFmtId="49" fontId="5" fillId="2" borderId="40" xfId="0" applyNumberFormat="1" applyFont="1" applyFill="1" applyBorder="1" applyAlignment="1">
      <alignment horizontal="left" vertical="center" wrapText="1"/>
    </xf>
    <xf numFmtId="49" fontId="1" fillId="2" borderId="39" xfId="0" applyNumberFormat="1" applyFont="1" applyFill="1" applyBorder="1" applyAlignment="1">
      <alignment horizontal="left" vertical="center" wrapText="1"/>
    </xf>
    <xf numFmtId="49" fontId="7" fillId="9" borderId="55" xfId="0" applyNumberFormat="1" applyFont="1" applyFill="1" applyBorder="1" applyAlignment="1">
      <alignment horizontal="center" vertical="center" wrapText="1"/>
    </xf>
    <xf numFmtId="49" fontId="7" fillId="9" borderId="44" xfId="0" applyNumberFormat="1" applyFont="1" applyFill="1" applyBorder="1" applyAlignment="1">
      <alignment horizontal="center" vertical="center" wrapText="1"/>
    </xf>
    <xf numFmtId="49" fontId="7" fillId="9" borderId="56" xfId="0" applyNumberFormat="1" applyFont="1" applyFill="1" applyBorder="1" applyAlignment="1">
      <alignment horizontal="center" vertical="center" wrapText="1"/>
    </xf>
    <xf numFmtId="49" fontId="7" fillId="9" borderId="35" xfId="0" applyNumberFormat="1" applyFont="1" applyFill="1" applyBorder="1" applyAlignment="1">
      <alignment horizontal="center" vertical="center" wrapText="1"/>
    </xf>
    <xf numFmtId="49" fontId="7" fillId="9" borderId="36" xfId="0" applyNumberFormat="1" applyFont="1" applyFill="1" applyBorder="1" applyAlignment="1">
      <alignment horizontal="center" vertical="center" wrapText="1"/>
    </xf>
    <xf numFmtId="49" fontId="7" fillId="9" borderId="37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49" fontId="10" fillId="0" borderId="52" xfId="0" applyNumberFormat="1" applyFont="1" applyFill="1" applyBorder="1" applyAlignment="1">
      <alignment horizontal="left" vertical="center" wrapText="1"/>
    </xf>
    <xf numFmtId="49" fontId="10" fillId="0" borderId="53" xfId="0" applyNumberFormat="1" applyFont="1" applyFill="1" applyBorder="1" applyAlignment="1">
      <alignment horizontal="left" vertical="center" wrapText="1"/>
    </xf>
    <xf numFmtId="49" fontId="10" fillId="0" borderId="54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2" fillId="5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1038224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19824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OD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 Insumos"/>
      <sheetName val="AJÍ"/>
      <sheetName val="ALFALFA"/>
      <sheetName val="AVENA GRANO"/>
      <sheetName val="AVENA SUPLEM."/>
      <sheetName val="BALLICA"/>
      <sheetName val="BOVINO"/>
      <sheetName val="BRASSICAS"/>
      <sheetName val="CEBADA"/>
      <sheetName val="PORCINO"/>
      <sheetName val="FRAMBUESA"/>
      <sheetName val="FRUTILLA"/>
      <sheetName val="GALLINA PONEDORA"/>
      <sheetName val="LECHUGA"/>
      <sheetName val="LUPINO"/>
      <sheetName val="MAIZ GRANO"/>
      <sheetName val="MIEL"/>
      <sheetName val="OVINO"/>
      <sheetName val="PAPA GUARDA"/>
      <sheetName val="PRADERA"/>
      <sheetName val="TRIGO ALTERNATIVO"/>
    </sheetNames>
    <sheetDataSet>
      <sheetData sheetId="0">
        <row r="3">
          <cell r="N3">
            <v>40000</v>
          </cell>
        </row>
        <row r="5">
          <cell r="N5">
            <v>400</v>
          </cell>
        </row>
        <row r="9">
          <cell r="N9">
            <v>35000</v>
          </cell>
        </row>
        <row r="13">
          <cell r="N13">
            <v>300000</v>
          </cell>
        </row>
        <row r="17">
          <cell r="N17">
            <v>100</v>
          </cell>
        </row>
        <row r="20">
          <cell r="N20">
            <v>1400</v>
          </cell>
        </row>
        <row r="21">
          <cell r="N21">
            <v>1880</v>
          </cell>
        </row>
        <row r="37">
          <cell r="N37">
            <v>22500</v>
          </cell>
        </row>
        <row r="45">
          <cell r="N45">
            <v>12000</v>
          </cell>
        </row>
        <row r="56">
          <cell r="N56">
            <v>32000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Q91"/>
  <sheetViews>
    <sheetView showGridLines="0" tabSelected="1" zoomScale="120" zoomScaleNormal="120" zoomScaleSheetLayoutView="100" workbookViewId="0"/>
  </sheetViews>
  <sheetFormatPr baseColWidth="10" defaultColWidth="10.88671875" defaultRowHeight="11.25" customHeight="1" x14ac:dyDescent="0.3"/>
  <cols>
    <col min="1" max="1" width="3.77734375" style="3" customWidth="1"/>
    <col min="2" max="2" width="19.5546875" style="2" customWidth="1"/>
    <col min="3" max="3" width="21.109375" style="2" customWidth="1"/>
    <col min="4" max="4" width="9.44140625" style="2" customWidth="1"/>
    <col min="5" max="5" width="16.5546875" style="2" customWidth="1"/>
    <col min="6" max="6" width="11" style="2" customWidth="1"/>
    <col min="7" max="7" width="15.6640625" style="2" customWidth="1"/>
    <col min="8" max="251" width="10.88671875" style="2" customWidth="1"/>
    <col min="252" max="16384" width="10.88671875" style="3"/>
  </cols>
  <sheetData>
    <row r="1" spans="2:7" ht="15" customHeight="1" x14ac:dyDescent="0.3">
      <c r="B1" s="1"/>
      <c r="C1" s="1"/>
      <c r="D1" s="1"/>
      <c r="E1" s="1"/>
      <c r="F1" s="1"/>
      <c r="G1" s="1"/>
    </row>
    <row r="2" spans="2:7" ht="15" customHeight="1" x14ac:dyDescent="0.3">
      <c r="B2" s="1"/>
      <c r="C2" s="1"/>
      <c r="D2" s="1"/>
      <c r="E2" s="1"/>
      <c r="F2" s="1"/>
      <c r="G2" s="1"/>
    </row>
    <row r="3" spans="2:7" ht="15" customHeight="1" x14ac:dyDescent="0.3">
      <c r="B3" s="1"/>
      <c r="C3" s="1"/>
      <c r="D3" s="1"/>
      <c r="E3" s="1"/>
      <c r="F3" s="1"/>
      <c r="G3" s="1"/>
    </row>
    <row r="4" spans="2:7" ht="15" customHeight="1" x14ac:dyDescent="0.3">
      <c r="B4" s="1"/>
      <c r="C4" s="1"/>
      <c r="D4" s="1"/>
      <c r="E4" s="1"/>
      <c r="F4" s="1"/>
      <c r="G4" s="1"/>
    </row>
    <row r="5" spans="2:7" ht="15" customHeight="1" x14ac:dyDescent="0.3">
      <c r="B5" s="1"/>
      <c r="C5" s="1"/>
      <c r="D5" s="1"/>
      <c r="E5" s="1"/>
      <c r="F5" s="1"/>
      <c r="G5" s="1"/>
    </row>
    <row r="6" spans="2:7" ht="15" customHeight="1" x14ac:dyDescent="0.3">
      <c r="B6" s="1"/>
      <c r="C6" s="1"/>
      <c r="D6" s="1"/>
      <c r="E6" s="1"/>
      <c r="F6" s="1"/>
      <c r="G6" s="1"/>
    </row>
    <row r="7" spans="2:7" ht="15" customHeight="1" x14ac:dyDescent="0.3">
      <c r="B7" s="4"/>
      <c r="C7" s="5"/>
      <c r="D7" s="1"/>
      <c r="E7" s="5"/>
      <c r="F7" s="5"/>
      <c r="G7" s="5"/>
    </row>
    <row r="8" spans="2:7" ht="12" customHeight="1" x14ac:dyDescent="0.3">
      <c r="B8" s="6" t="s">
        <v>0</v>
      </c>
      <c r="C8" s="7" t="s">
        <v>1</v>
      </c>
      <c r="D8" s="8"/>
      <c r="E8" s="125" t="s">
        <v>2</v>
      </c>
      <c r="F8" s="126"/>
      <c r="G8" s="9">
        <f>+'[1]Valores Insumos'!N3</f>
        <v>40000</v>
      </c>
    </row>
    <row r="9" spans="2:7" ht="10.199999999999999" x14ac:dyDescent="0.3">
      <c r="B9" s="10" t="s">
        <v>3</v>
      </c>
      <c r="C9" s="7" t="s">
        <v>4</v>
      </c>
      <c r="D9" s="8"/>
      <c r="E9" s="123" t="s">
        <v>5</v>
      </c>
      <c r="F9" s="124"/>
      <c r="G9" s="7" t="s">
        <v>6</v>
      </c>
    </row>
    <row r="10" spans="2:7" ht="10.199999999999999" x14ac:dyDescent="0.3">
      <c r="B10" s="10" t="s">
        <v>7</v>
      </c>
      <c r="C10" s="7" t="s">
        <v>8</v>
      </c>
      <c r="D10" s="8"/>
      <c r="E10" s="123" t="s">
        <v>9</v>
      </c>
      <c r="F10" s="124"/>
      <c r="G10" s="11">
        <f>+'[1]Valores Insumos'!N5</f>
        <v>400</v>
      </c>
    </row>
    <row r="11" spans="2:7" ht="20.399999999999999" x14ac:dyDescent="0.3">
      <c r="B11" s="10" t="s">
        <v>10</v>
      </c>
      <c r="C11" s="7" t="s">
        <v>11</v>
      </c>
      <c r="D11" s="8"/>
      <c r="E11" s="104" t="s">
        <v>12</v>
      </c>
      <c r="F11" s="105"/>
      <c r="G11" s="12">
        <f>(G8*G10)</f>
        <v>16000000</v>
      </c>
    </row>
    <row r="12" spans="2:7" ht="10.199999999999999" x14ac:dyDescent="0.3">
      <c r="B12" s="10" t="s">
        <v>13</v>
      </c>
      <c r="C12" s="7" t="s">
        <v>106</v>
      </c>
      <c r="D12" s="8"/>
      <c r="E12" s="123" t="s">
        <v>14</v>
      </c>
      <c r="F12" s="124"/>
      <c r="G12" s="7" t="s">
        <v>15</v>
      </c>
    </row>
    <row r="13" spans="2:7" ht="10.199999999999999" x14ac:dyDescent="0.3">
      <c r="B13" s="10" t="s">
        <v>16</v>
      </c>
      <c r="C13" s="7" t="s">
        <v>107</v>
      </c>
      <c r="D13" s="8"/>
      <c r="E13" s="123" t="s">
        <v>17</v>
      </c>
      <c r="F13" s="124"/>
      <c r="G13" s="7" t="s">
        <v>6</v>
      </c>
    </row>
    <row r="14" spans="2:7" ht="10.199999999999999" x14ac:dyDescent="0.3">
      <c r="B14" s="10" t="s">
        <v>18</v>
      </c>
      <c r="C14" s="106">
        <v>44986</v>
      </c>
      <c r="D14" s="8"/>
      <c r="E14" s="123" t="s">
        <v>19</v>
      </c>
      <c r="F14" s="124"/>
      <c r="G14" s="7" t="s">
        <v>20</v>
      </c>
    </row>
    <row r="15" spans="2:7" ht="12" customHeight="1" x14ac:dyDescent="0.3">
      <c r="B15" s="13"/>
      <c r="C15" s="14"/>
      <c r="D15" s="5"/>
      <c r="E15" s="15"/>
      <c r="F15" s="15"/>
      <c r="G15" s="16"/>
    </row>
    <row r="16" spans="2:7" ht="12" customHeight="1" x14ac:dyDescent="0.3">
      <c r="B16" s="127" t="s">
        <v>21</v>
      </c>
      <c r="C16" s="128"/>
      <c r="D16" s="128"/>
      <c r="E16" s="128"/>
      <c r="F16" s="128"/>
      <c r="G16" s="128"/>
    </row>
    <row r="17" spans="2:7" ht="12" customHeight="1" x14ac:dyDescent="0.3">
      <c r="B17" s="17"/>
      <c r="C17" s="18"/>
      <c r="D17" s="18"/>
      <c r="E17" s="18"/>
      <c r="F17" s="19"/>
      <c r="G17" s="19"/>
    </row>
    <row r="18" spans="2:7" ht="12" customHeight="1" x14ac:dyDescent="0.3">
      <c r="B18" s="132" t="s">
        <v>22</v>
      </c>
      <c r="C18" s="133"/>
      <c r="D18" s="133"/>
      <c r="E18" s="133"/>
      <c r="F18" s="133"/>
      <c r="G18" s="134"/>
    </row>
    <row r="19" spans="2:7" ht="24" customHeight="1" x14ac:dyDescent="0.3">
      <c r="B19" s="20" t="s">
        <v>23</v>
      </c>
      <c r="C19" s="20" t="s">
        <v>24</v>
      </c>
      <c r="D19" s="20" t="s">
        <v>25</v>
      </c>
      <c r="E19" s="20" t="s">
        <v>26</v>
      </c>
      <c r="F19" s="20" t="s">
        <v>27</v>
      </c>
      <c r="G19" s="20" t="s">
        <v>28</v>
      </c>
    </row>
    <row r="20" spans="2:7" ht="10.199999999999999" x14ac:dyDescent="0.3">
      <c r="B20" s="104" t="s">
        <v>29</v>
      </c>
      <c r="C20" s="21" t="s">
        <v>30</v>
      </c>
      <c r="D20" s="22">
        <v>8</v>
      </c>
      <c r="E20" s="104" t="s">
        <v>31</v>
      </c>
      <c r="F20" s="12">
        <f>+'[1]Valores Insumos'!$N$9</f>
        <v>35000</v>
      </c>
      <c r="G20" s="12">
        <f>(D20*F20)</f>
        <v>280000</v>
      </c>
    </row>
    <row r="21" spans="2:7" ht="12.75" customHeight="1" x14ac:dyDescent="0.3">
      <c r="B21" s="104" t="s">
        <v>32</v>
      </c>
      <c r="C21" s="21" t="s">
        <v>30</v>
      </c>
      <c r="D21" s="22">
        <v>10</v>
      </c>
      <c r="E21" s="104" t="s">
        <v>31</v>
      </c>
      <c r="F21" s="12">
        <f>+'[1]Valores Insumos'!$N$9</f>
        <v>35000</v>
      </c>
      <c r="G21" s="12">
        <f t="shared" ref="G21:G26" si="0">(D21*F21)</f>
        <v>350000</v>
      </c>
    </row>
    <row r="22" spans="2:7" ht="12.75" customHeight="1" x14ac:dyDescent="0.3">
      <c r="B22" s="104" t="s">
        <v>33</v>
      </c>
      <c r="C22" s="21" t="s">
        <v>30</v>
      </c>
      <c r="D22" s="22">
        <v>1</v>
      </c>
      <c r="E22" s="104" t="s">
        <v>31</v>
      </c>
      <c r="F22" s="12">
        <f>+'[1]Valores Insumos'!$N$9</f>
        <v>35000</v>
      </c>
      <c r="G22" s="12">
        <f t="shared" si="0"/>
        <v>35000</v>
      </c>
    </row>
    <row r="23" spans="2:7" ht="10.199999999999999" x14ac:dyDescent="0.3">
      <c r="B23" s="104" t="s">
        <v>34</v>
      </c>
      <c r="C23" s="21" t="s">
        <v>30</v>
      </c>
      <c r="D23" s="22">
        <v>6</v>
      </c>
      <c r="E23" s="104" t="s">
        <v>35</v>
      </c>
      <c r="F23" s="12">
        <f>+'[1]Valores Insumos'!$N$9</f>
        <v>35000</v>
      </c>
      <c r="G23" s="12">
        <f t="shared" si="0"/>
        <v>210000</v>
      </c>
    </row>
    <row r="24" spans="2:7" ht="10.199999999999999" x14ac:dyDescent="0.3">
      <c r="B24" s="104" t="s">
        <v>36</v>
      </c>
      <c r="C24" s="21" t="s">
        <v>30</v>
      </c>
      <c r="D24" s="22">
        <v>6</v>
      </c>
      <c r="E24" s="104" t="s">
        <v>37</v>
      </c>
      <c r="F24" s="12">
        <f>+'[1]Valores Insumos'!$N$9</f>
        <v>35000</v>
      </c>
      <c r="G24" s="12">
        <f t="shared" si="0"/>
        <v>210000</v>
      </c>
    </row>
    <row r="25" spans="2:7" ht="10.199999999999999" x14ac:dyDescent="0.3">
      <c r="B25" s="104" t="s">
        <v>38</v>
      </c>
      <c r="C25" s="21" t="s">
        <v>30</v>
      </c>
      <c r="D25" s="22">
        <v>12</v>
      </c>
      <c r="E25" s="104" t="s">
        <v>39</v>
      </c>
      <c r="F25" s="12">
        <f>+'[1]Valores Insumos'!$N$9</f>
        <v>35000</v>
      </c>
      <c r="G25" s="12">
        <f t="shared" si="0"/>
        <v>420000</v>
      </c>
    </row>
    <row r="26" spans="2:7" ht="10.199999999999999" x14ac:dyDescent="0.3">
      <c r="B26" s="104" t="s">
        <v>40</v>
      </c>
      <c r="C26" s="21" t="s">
        <v>30</v>
      </c>
      <c r="D26" s="22">
        <v>25</v>
      </c>
      <c r="E26" s="104" t="s">
        <v>41</v>
      </c>
      <c r="F26" s="12">
        <f>+'[1]Valores Insumos'!$N$9</f>
        <v>35000</v>
      </c>
      <c r="G26" s="12">
        <f t="shared" si="0"/>
        <v>875000</v>
      </c>
    </row>
    <row r="27" spans="2:7" ht="10.199999999999999" x14ac:dyDescent="0.3">
      <c r="B27" s="89" t="s">
        <v>42</v>
      </c>
      <c r="C27" s="23"/>
      <c r="D27" s="23"/>
      <c r="E27" s="23"/>
      <c r="F27" s="24"/>
      <c r="G27" s="24">
        <f>SUM(G20:G26)</f>
        <v>2380000</v>
      </c>
    </row>
    <row r="28" spans="2:7" ht="12" customHeight="1" x14ac:dyDescent="0.3">
      <c r="B28" s="17"/>
      <c r="C28" s="19"/>
      <c r="D28" s="19"/>
      <c r="E28" s="19"/>
      <c r="F28" s="25"/>
      <c r="G28" s="25"/>
    </row>
    <row r="29" spans="2:7" ht="12" customHeight="1" x14ac:dyDescent="0.3">
      <c r="B29" s="135" t="s">
        <v>43</v>
      </c>
      <c r="C29" s="136"/>
      <c r="D29" s="136"/>
      <c r="E29" s="136"/>
      <c r="F29" s="136"/>
      <c r="G29" s="137"/>
    </row>
    <row r="30" spans="2:7" ht="24" customHeight="1" x14ac:dyDescent="0.3">
      <c r="B30" s="26" t="s">
        <v>23</v>
      </c>
      <c r="C30" s="26" t="s">
        <v>24</v>
      </c>
      <c r="D30" s="26" t="s">
        <v>25</v>
      </c>
      <c r="E30" s="26" t="s">
        <v>26</v>
      </c>
      <c r="F30" s="26" t="s">
        <v>27</v>
      </c>
      <c r="G30" s="26" t="s">
        <v>28</v>
      </c>
    </row>
    <row r="31" spans="2:7" ht="12" customHeight="1" x14ac:dyDescent="0.3">
      <c r="B31" s="27" t="s">
        <v>44</v>
      </c>
      <c r="C31" s="28"/>
      <c r="D31" s="28"/>
      <c r="E31" s="29"/>
      <c r="F31" s="30"/>
      <c r="G31" s="30"/>
    </row>
    <row r="32" spans="2:7" ht="10.199999999999999" x14ac:dyDescent="0.3">
      <c r="B32" s="31" t="s">
        <v>45</v>
      </c>
      <c r="C32" s="32"/>
      <c r="D32" s="32"/>
      <c r="E32" s="32"/>
      <c r="F32" s="33"/>
      <c r="G32" s="33">
        <f>SUM(G31:G31)</f>
        <v>0</v>
      </c>
    </row>
    <row r="33" spans="2:9" ht="12" customHeight="1" x14ac:dyDescent="0.3">
      <c r="B33" s="34"/>
      <c r="C33" s="35"/>
      <c r="D33" s="35"/>
      <c r="E33" s="35"/>
      <c r="F33" s="36"/>
      <c r="G33" s="36"/>
    </row>
    <row r="34" spans="2:9" ht="12" customHeight="1" x14ac:dyDescent="0.3">
      <c r="B34" s="135" t="s">
        <v>46</v>
      </c>
      <c r="C34" s="136"/>
      <c r="D34" s="136"/>
      <c r="E34" s="136"/>
      <c r="F34" s="136"/>
      <c r="G34" s="137"/>
    </row>
    <row r="35" spans="2:9" ht="24" customHeight="1" x14ac:dyDescent="0.3">
      <c r="B35" s="37" t="s">
        <v>23</v>
      </c>
      <c r="C35" s="37" t="s">
        <v>24</v>
      </c>
      <c r="D35" s="37" t="s">
        <v>25</v>
      </c>
      <c r="E35" s="37" t="s">
        <v>26</v>
      </c>
      <c r="F35" s="37" t="s">
        <v>27</v>
      </c>
      <c r="G35" s="37" t="s">
        <v>28</v>
      </c>
    </row>
    <row r="36" spans="2:9" ht="12.75" customHeight="1" x14ac:dyDescent="0.3">
      <c r="B36" s="104" t="s">
        <v>47</v>
      </c>
      <c r="C36" s="21" t="s">
        <v>48</v>
      </c>
      <c r="D36" s="22">
        <v>0.125</v>
      </c>
      <c r="E36" s="38" t="s">
        <v>49</v>
      </c>
      <c r="F36" s="12">
        <f>+'[1]Valores Insumos'!$N$13</f>
        <v>300000</v>
      </c>
      <c r="G36" s="12">
        <f>F36*D36</f>
        <v>37500</v>
      </c>
      <c r="I36" s="99"/>
    </row>
    <row r="37" spans="2:9" ht="12.75" customHeight="1" x14ac:dyDescent="0.3">
      <c r="B37" s="104" t="s">
        <v>50</v>
      </c>
      <c r="C37" s="21" t="s">
        <v>48</v>
      </c>
      <c r="D37" s="22">
        <v>0.25</v>
      </c>
      <c r="E37" s="38" t="s">
        <v>49</v>
      </c>
      <c r="F37" s="12">
        <f>+'[1]Valores Insumos'!$N$13</f>
        <v>300000</v>
      </c>
      <c r="G37" s="12">
        <f t="shared" ref="G37:G39" si="1">F37*D37</f>
        <v>75000</v>
      </c>
      <c r="I37" s="99"/>
    </row>
    <row r="38" spans="2:9" ht="12.75" customHeight="1" x14ac:dyDescent="0.3">
      <c r="B38" s="104" t="s">
        <v>51</v>
      </c>
      <c r="C38" s="21" t="s">
        <v>48</v>
      </c>
      <c r="D38" s="22">
        <v>0.125</v>
      </c>
      <c r="E38" s="38" t="s">
        <v>31</v>
      </c>
      <c r="F38" s="12">
        <f>+'[1]Valores Insumos'!$N$13</f>
        <v>300000</v>
      </c>
      <c r="G38" s="12">
        <f t="shared" si="1"/>
        <v>37500</v>
      </c>
      <c r="I38" s="99"/>
    </row>
    <row r="39" spans="2:9" ht="12.75" customHeight="1" x14ac:dyDescent="0.3">
      <c r="B39" s="104" t="s">
        <v>52</v>
      </c>
      <c r="C39" s="21" t="s">
        <v>48</v>
      </c>
      <c r="D39" s="22">
        <v>0.125</v>
      </c>
      <c r="E39" s="38" t="s">
        <v>31</v>
      </c>
      <c r="F39" s="12">
        <f>+'[1]Valores Insumos'!$N$13</f>
        <v>300000</v>
      </c>
      <c r="G39" s="12">
        <f t="shared" si="1"/>
        <v>37500</v>
      </c>
      <c r="I39" s="99"/>
    </row>
    <row r="40" spans="2:9" ht="10.199999999999999" x14ac:dyDescent="0.3">
      <c r="B40" s="31" t="s">
        <v>53</v>
      </c>
      <c r="C40" s="32"/>
      <c r="D40" s="32"/>
      <c r="E40" s="32"/>
      <c r="F40" s="33"/>
      <c r="G40" s="33">
        <f>SUM(G36:G39)</f>
        <v>187500</v>
      </c>
    </row>
    <row r="41" spans="2:9" ht="12" customHeight="1" x14ac:dyDescent="0.3">
      <c r="B41" s="34"/>
      <c r="C41" s="35"/>
      <c r="D41" s="35"/>
      <c r="E41" s="35"/>
      <c r="F41" s="36"/>
      <c r="G41" s="36"/>
    </row>
    <row r="42" spans="2:9" ht="12" customHeight="1" x14ac:dyDescent="0.3">
      <c r="B42" s="135" t="s">
        <v>54</v>
      </c>
      <c r="C42" s="136"/>
      <c r="D42" s="136"/>
      <c r="E42" s="136"/>
      <c r="F42" s="136"/>
      <c r="G42" s="137"/>
    </row>
    <row r="43" spans="2:9" ht="24" customHeight="1" x14ac:dyDescent="0.3">
      <c r="B43" s="37" t="s">
        <v>55</v>
      </c>
      <c r="C43" s="37" t="s">
        <v>56</v>
      </c>
      <c r="D43" s="37" t="s">
        <v>57</v>
      </c>
      <c r="E43" s="37" t="s">
        <v>26</v>
      </c>
      <c r="F43" s="37" t="s">
        <v>27</v>
      </c>
      <c r="G43" s="37" t="s">
        <v>28</v>
      </c>
    </row>
    <row r="44" spans="2:9" ht="12.75" customHeight="1" x14ac:dyDescent="0.3">
      <c r="B44" s="129" t="s">
        <v>58</v>
      </c>
      <c r="C44" s="130"/>
      <c r="D44" s="130"/>
      <c r="E44" s="130"/>
      <c r="F44" s="130"/>
      <c r="G44" s="131"/>
    </row>
    <row r="45" spans="2:9" ht="10.199999999999999" x14ac:dyDescent="0.3">
      <c r="B45" s="90" t="s">
        <v>59</v>
      </c>
      <c r="C45" s="91" t="s">
        <v>60</v>
      </c>
      <c r="D45" s="92">
        <v>40000</v>
      </c>
      <c r="E45" s="93" t="s">
        <v>31</v>
      </c>
      <c r="F45" s="94">
        <f>+'[1]Valores Insumos'!N17</f>
        <v>100</v>
      </c>
      <c r="G45" s="94">
        <f>(D45*F45)</f>
        <v>4000000</v>
      </c>
    </row>
    <row r="46" spans="2:9" ht="12.75" customHeight="1" x14ac:dyDescent="0.3">
      <c r="B46" s="129" t="s">
        <v>61</v>
      </c>
      <c r="C46" s="130"/>
      <c r="D46" s="130"/>
      <c r="E46" s="130"/>
      <c r="F46" s="130"/>
      <c r="G46" s="131"/>
    </row>
    <row r="47" spans="2:9" ht="10.199999999999999" x14ac:dyDescent="0.3">
      <c r="B47" s="90" t="s">
        <v>62</v>
      </c>
      <c r="C47" s="91" t="s">
        <v>63</v>
      </c>
      <c r="D47" s="92">
        <v>400</v>
      </c>
      <c r="E47" s="93" t="s">
        <v>31</v>
      </c>
      <c r="F47" s="94">
        <f>+'[1]Valores Insumos'!N20</f>
        <v>1400</v>
      </c>
      <c r="G47" s="94">
        <f>(D47*F47)</f>
        <v>560000</v>
      </c>
    </row>
    <row r="48" spans="2:9" ht="12.75" customHeight="1" x14ac:dyDescent="0.3">
      <c r="B48" s="90" t="s">
        <v>108</v>
      </c>
      <c r="C48" s="91" t="s">
        <v>63</v>
      </c>
      <c r="D48" s="92">
        <v>250</v>
      </c>
      <c r="E48" s="93" t="s">
        <v>35</v>
      </c>
      <c r="F48" s="94">
        <f>+'[1]Valores Insumos'!N21</f>
        <v>1880</v>
      </c>
      <c r="G48" s="94">
        <f>(D48*F48)</f>
        <v>470000</v>
      </c>
    </row>
    <row r="49" spans="2:7" ht="12.75" customHeight="1" x14ac:dyDescent="0.3">
      <c r="B49" s="129" t="s">
        <v>64</v>
      </c>
      <c r="C49" s="130"/>
      <c r="D49" s="130"/>
      <c r="E49" s="130"/>
      <c r="F49" s="130"/>
      <c r="G49" s="131"/>
    </row>
    <row r="50" spans="2:7" ht="12.75" customHeight="1" x14ac:dyDescent="0.3">
      <c r="B50" s="90" t="s">
        <v>65</v>
      </c>
      <c r="C50" s="91" t="s">
        <v>63</v>
      </c>
      <c r="D50" s="92">
        <v>1</v>
      </c>
      <c r="E50" s="93" t="s">
        <v>31</v>
      </c>
      <c r="F50" s="94">
        <f>+'[1]Valores Insumos'!N37</f>
        <v>22500</v>
      </c>
      <c r="G50" s="94">
        <f>D50*F50</f>
        <v>22500</v>
      </c>
    </row>
    <row r="51" spans="2:7" ht="12.75" customHeight="1" x14ac:dyDescent="0.3">
      <c r="B51" s="129" t="s">
        <v>66</v>
      </c>
      <c r="C51" s="130"/>
      <c r="D51" s="130"/>
      <c r="E51" s="130"/>
      <c r="F51" s="130"/>
      <c r="G51" s="131"/>
    </row>
    <row r="52" spans="2:7" ht="12.75" customHeight="1" x14ac:dyDescent="0.3">
      <c r="B52" s="90" t="s">
        <v>67</v>
      </c>
      <c r="C52" s="91" t="s">
        <v>68</v>
      </c>
      <c r="D52" s="92">
        <v>2</v>
      </c>
      <c r="E52" s="93" t="s">
        <v>37</v>
      </c>
      <c r="F52" s="94">
        <f>+'[1]Valores Insumos'!N56</f>
        <v>32000</v>
      </c>
      <c r="G52" s="94">
        <f t="shared" ref="G52" si="2">(D52*F52)</f>
        <v>64000</v>
      </c>
    </row>
    <row r="53" spans="2:7" ht="12.75" customHeight="1" x14ac:dyDescent="0.3">
      <c r="B53" s="129" t="s">
        <v>69</v>
      </c>
      <c r="C53" s="130"/>
      <c r="D53" s="130"/>
      <c r="E53" s="130"/>
      <c r="F53" s="130"/>
      <c r="G53" s="131"/>
    </row>
    <row r="54" spans="2:7" ht="12.75" customHeight="1" x14ac:dyDescent="0.3">
      <c r="B54" s="95" t="s">
        <v>70</v>
      </c>
      <c r="C54" s="96" t="s">
        <v>68</v>
      </c>
      <c r="D54" s="96">
        <v>1</v>
      </c>
      <c r="E54" s="97" t="s">
        <v>71</v>
      </c>
      <c r="F54" s="98">
        <f>+'[1]Valores Insumos'!N45</f>
        <v>12000</v>
      </c>
      <c r="G54" s="98">
        <f>D54*F54</f>
        <v>12000</v>
      </c>
    </row>
    <row r="55" spans="2:7" ht="13.5" customHeight="1" x14ac:dyDescent="0.3">
      <c r="B55" s="31" t="s">
        <v>72</v>
      </c>
      <c r="C55" s="32"/>
      <c r="D55" s="32"/>
      <c r="E55" s="32"/>
      <c r="F55" s="33"/>
      <c r="G55" s="33">
        <f>G45+G47+G48+G50+G52+G54</f>
        <v>5128500</v>
      </c>
    </row>
    <row r="56" spans="2:7" ht="12" customHeight="1" x14ac:dyDescent="0.3">
      <c r="B56" s="34"/>
      <c r="C56" s="35"/>
      <c r="D56" s="35"/>
      <c r="E56" s="39"/>
      <c r="F56" s="36"/>
      <c r="G56" s="36"/>
    </row>
    <row r="57" spans="2:7" ht="12" customHeight="1" x14ac:dyDescent="0.3">
      <c r="B57" s="135" t="s">
        <v>73</v>
      </c>
      <c r="C57" s="136"/>
      <c r="D57" s="136"/>
      <c r="E57" s="136"/>
      <c r="F57" s="136"/>
      <c r="G57" s="137"/>
    </row>
    <row r="58" spans="2:7" ht="24" customHeight="1" x14ac:dyDescent="0.3">
      <c r="B58" s="40" t="s">
        <v>74</v>
      </c>
      <c r="C58" s="40" t="s">
        <v>56</v>
      </c>
      <c r="D58" s="40" t="s">
        <v>57</v>
      </c>
      <c r="E58" s="40" t="s">
        <v>26</v>
      </c>
      <c r="F58" s="40" t="s">
        <v>27</v>
      </c>
      <c r="G58" s="40" t="s">
        <v>28</v>
      </c>
    </row>
    <row r="59" spans="2:7" ht="10.199999999999999" x14ac:dyDescent="0.3">
      <c r="B59" s="41" t="s">
        <v>75</v>
      </c>
      <c r="C59" s="42" t="s">
        <v>76</v>
      </c>
      <c r="D59" s="43">
        <v>2</v>
      </c>
      <c r="E59" s="41" t="s">
        <v>77</v>
      </c>
      <c r="F59" s="44">
        <v>60000</v>
      </c>
      <c r="G59" s="44">
        <f>F59*D59</f>
        <v>120000</v>
      </c>
    </row>
    <row r="60" spans="2:7" ht="19.5" customHeight="1" x14ac:dyDescent="0.3">
      <c r="B60" s="45" t="s">
        <v>78</v>
      </c>
      <c r="C60" s="46"/>
      <c r="D60" s="9"/>
      <c r="E60" s="46"/>
      <c r="F60" s="44"/>
      <c r="G60" s="44">
        <f t="shared" ref="G60" si="3">F60*D60</f>
        <v>0</v>
      </c>
    </row>
    <row r="61" spans="2:7" ht="13.5" customHeight="1" x14ac:dyDescent="0.3">
      <c r="B61" s="47" t="s">
        <v>79</v>
      </c>
      <c r="C61" s="48"/>
      <c r="D61" s="48"/>
      <c r="E61" s="48"/>
      <c r="F61" s="49"/>
      <c r="G61" s="49">
        <f>SUM(G59:G60)</f>
        <v>120000</v>
      </c>
    </row>
    <row r="62" spans="2:7" ht="12" customHeight="1" x14ac:dyDescent="0.3">
      <c r="B62" s="50"/>
      <c r="C62" s="50"/>
      <c r="D62" s="50"/>
      <c r="E62" s="50"/>
      <c r="F62" s="51"/>
      <c r="G62" s="51"/>
    </row>
    <row r="63" spans="2:7" ht="10.199999999999999" x14ac:dyDescent="0.3">
      <c r="B63" s="52" t="s">
        <v>80</v>
      </c>
      <c r="C63" s="53"/>
      <c r="D63" s="53"/>
      <c r="E63" s="53"/>
      <c r="F63" s="54"/>
      <c r="G63" s="55">
        <f>G27+G40+G55+G61</f>
        <v>7816000</v>
      </c>
    </row>
    <row r="64" spans="2:7" ht="12" customHeight="1" x14ac:dyDescent="0.3">
      <c r="B64" s="56" t="s">
        <v>81</v>
      </c>
      <c r="C64" s="57"/>
      <c r="D64" s="57"/>
      <c r="E64" s="57"/>
      <c r="F64" s="58"/>
      <c r="G64" s="59">
        <f>G63*0.05</f>
        <v>390800</v>
      </c>
    </row>
    <row r="65" spans="2:251" ht="12" customHeight="1" x14ac:dyDescent="0.3">
      <c r="B65" s="60" t="s">
        <v>82</v>
      </c>
      <c r="C65" s="61"/>
      <c r="D65" s="61"/>
      <c r="E65" s="61"/>
      <c r="F65" s="62"/>
      <c r="G65" s="63">
        <f>G64+G63</f>
        <v>8206800</v>
      </c>
    </row>
    <row r="66" spans="2:251" ht="12" customHeight="1" x14ac:dyDescent="0.3">
      <c r="B66" s="56" t="s">
        <v>83</v>
      </c>
      <c r="C66" s="57"/>
      <c r="D66" s="57"/>
      <c r="E66" s="57"/>
      <c r="F66" s="58"/>
      <c r="G66" s="59">
        <f>G11</f>
        <v>16000000</v>
      </c>
    </row>
    <row r="67" spans="2:251" ht="10.199999999999999" x14ac:dyDescent="0.3">
      <c r="B67" s="64" t="s">
        <v>84</v>
      </c>
      <c r="C67" s="65"/>
      <c r="D67" s="65"/>
      <c r="E67" s="65"/>
      <c r="F67" s="66"/>
      <c r="G67" s="67">
        <f>G66-G65</f>
        <v>7793200</v>
      </c>
    </row>
    <row r="68" spans="2:251" ht="12" customHeight="1" x14ac:dyDescent="0.3">
      <c r="B68" s="68" t="s">
        <v>85</v>
      </c>
      <c r="C68" s="69"/>
      <c r="D68" s="69"/>
      <c r="E68" s="69"/>
      <c r="F68" s="69"/>
      <c r="G68" s="70"/>
    </row>
    <row r="69" spans="2:251" ht="12.75" customHeight="1" thickBot="1" x14ac:dyDescent="0.35">
      <c r="B69" s="71"/>
      <c r="C69" s="69"/>
      <c r="D69" s="69"/>
      <c r="E69" s="69"/>
      <c r="F69" s="69"/>
      <c r="G69" s="70"/>
    </row>
    <row r="70" spans="2:251" ht="15" customHeight="1" x14ac:dyDescent="0.3">
      <c r="B70" s="113" t="s">
        <v>86</v>
      </c>
      <c r="C70" s="114"/>
      <c r="D70" s="114"/>
      <c r="E70" s="114"/>
      <c r="F70" s="115"/>
      <c r="G70" s="70"/>
    </row>
    <row r="71" spans="2:251" ht="10.199999999999999" x14ac:dyDescent="0.3">
      <c r="B71" s="107" t="s">
        <v>87</v>
      </c>
      <c r="C71" s="108"/>
      <c r="D71" s="108"/>
      <c r="E71" s="108"/>
      <c r="F71" s="109"/>
      <c r="G71" s="70"/>
    </row>
    <row r="72" spans="2:251" ht="10.199999999999999" x14ac:dyDescent="0.3">
      <c r="B72" s="107" t="s">
        <v>88</v>
      </c>
      <c r="C72" s="108"/>
      <c r="D72" s="108"/>
      <c r="E72" s="108"/>
      <c r="F72" s="109"/>
      <c r="G72" s="70"/>
    </row>
    <row r="73" spans="2:251" ht="10.199999999999999" x14ac:dyDescent="0.3">
      <c r="B73" s="107" t="s">
        <v>89</v>
      </c>
      <c r="C73" s="108"/>
      <c r="D73" s="108"/>
      <c r="E73" s="108"/>
      <c r="F73" s="109"/>
      <c r="G73" s="70"/>
    </row>
    <row r="74" spans="2:251" ht="10.199999999999999" x14ac:dyDescent="0.3">
      <c r="B74" s="107" t="s">
        <v>90</v>
      </c>
      <c r="C74" s="108"/>
      <c r="D74" s="108"/>
      <c r="E74" s="108"/>
      <c r="F74" s="109"/>
      <c r="G74" s="70"/>
    </row>
    <row r="75" spans="2:251" ht="10.199999999999999" x14ac:dyDescent="0.3">
      <c r="B75" s="107" t="s">
        <v>91</v>
      </c>
      <c r="C75" s="108"/>
      <c r="D75" s="108"/>
      <c r="E75" s="108"/>
      <c r="F75" s="109"/>
      <c r="G75" s="70"/>
    </row>
    <row r="76" spans="2:251" ht="10.8" thickBot="1" x14ac:dyDescent="0.35">
      <c r="B76" s="110" t="s">
        <v>92</v>
      </c>
      <c r="C76" s="111"/>
      <c r="D76" s="111"/>
      <c r="E76" s="111"/>
      <c r="F76" s="112"/>
      <c r="G76" s="70"/>
    </row>
    <row r="77" spans="2:251" ht="12.75" customHeight="1" x14ac:dyDescent="0.3">
      <c r="B77" s="71"/>
      <c r="C77" s="71"/>
      <c r="D77" s="71"/>
      <c r="E77" s="71"/>
      <c r="F77" s="71"/>
      <c r="G77" s="70"/>
    </row>
    <row r="78" spans="2:251" ht="15" customHeight="1" thickBot="1" x14ac:dyDescent="0.35">
      <c r="B78" s="120" t="s">
        <v>93</v>
      </c>
      <c r="C78" s="121"/>
      <c r="D78" s="122"/>
      <c r="E78" s="72"/>
      <c r="F78" s="72"/>
      <c r="G78" s="70"/>
    </row>
    <row r="79" spans="2:251" s="79" customFormat="1" ht="12" customHeight="1" x14ac:dyDescent="0.3">
      <c r="B79" s="73" t="s">
        <v>74</v>
      </c>
      <c r="C79" s="74" t="s">
        <v>94</v>
      </c>
      <c r="D79" s="75" t="s">
        <v>95</v>
      </c>
      <c r="E79" s="76"/>
      <c r="F79" s="76"/>
      <c r="G79" s="77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8"/>
      <c r="BU79" s="78"/>
      <c r="BV79" s="78"/>
      <c r="BW79" s="78"/>
      <c r="BX79" s="78"/>
      <c r="BY79" s="78"/>
      <c r="BZ79" s="78"/>
      <c r="CA79" s="78"/>
      <c r="CB79" s="78"/>
      <c r="CC79" s="78"/>
      <c r="CD79" s="78"/>
      <c r="CE79" s="78"/>
      <c r="CF79" s="78"/>
      <c r="CG79" s="78"/>
      <c r="CH79" s="78"/>
      <c r="CI79" s="78"/>
      <c r="CJ79" s="78"/>
      <c r="CK79" s="78"/>
      <c r="CL79" s="78"/>
      <c r="CM79" s="78"/>
      <c r="CN79" s="78"/>
      <c r="CO79" s="78"/>
      <c r="CP79" s="78"/>
      <c r="CQ79" s="78"/>
      <c r="CR79" s="78"/>
      <c r="CS79" s="78"/>
      <c r="CT79" s="78"/>
      <c r="CU79" s="78"/>
      <c r="CV79" s="78"/>
      <c r="CW79" s="78"/>
      <c r="CX79" s="78"/>
      <c r="CY79" s="78"/>
      <c r="CZ79" s="78"/>
      <c r="DA79" s="78"/>
      <c r="DB79" s="78"/>
      <c r="DC79" s="78"/>
      <c r="DD79" s="78"/>
      <c r="DE79" s="78"/>
      <c r="DF79" s="78"/>
      <c r="DG79" s="78"/>
      <c r="DH79" s="78"/>
      <c r="DI79" s="78"/>
      <c r="DJ79" s="78"/>
      <c r="DK79" s="78"/>
      <c r="DL79" s="78"/>
      <c r="DM79" s="78"/>
      <c r="DN79" s="78"/>
      <c r="DO79" s="78"/>
      <c r="DP79" s="78"/>
      <c r="DQ79" s="78"/>
      <c r="DR79" s="78"/>
      <c r="DS79" s="78"/>
      <c r="DT79" s="78"/>
      <c r="DU79" s="78"/>
      <c r="DV79" s="78"/>
      <c r="DW79" s="78"/>
      <c r="DX79" s="78"/>
      <c r="DY79" s="78"/>
      <c r="DZ79" s="78"/>
      <c r="EA79" s="78"/>
      <c r="EB79" s="78"/>
      <c r="EC79" s="78"/>
      <c r="ED79" s="78"/>
      <c r="EE79" s="78"/>
      <c r="EF79" s="78"/>
      <c r="EG79" s="78"/>
      <c r="EH79" s="78"/>
      <c r="EI79" s="78"/>
      <c r="EJ79" s="78"/>
      <c r="EK79" s="78"/>
      <c r="EL79" s="78"/>
      <c r="EM79" s="78"/>
      <c r="EN79" s="78"/>
      <c r="EO79" s="78"/>
      <c r="EP79" s="78"/>
      <c r="EQ79" s="78"/>
      <c r="ER79" s="78"/>
      <c r="ES79" s="78"/>
      <c r="ET79" s="78"/>
      <c r="EU79" s="78"/>
      <c r="EV79" s="78"/>
      <c r="EW79" s="78"/>
      <c r="EX79" s="78"/>
      <c r="EY79" s="78"/>
      <c r="EZ79" s="78"/>
      <c r="FA79" s="78"/>
      <c r="FB79" s="78"/>
      <c r="FC79" s="78"/>
      <c r="FD79" s="78"/>
      <c r="FE79" s="78"/>
      <c r="FF79" s="78"/>
      <c r="FG79" s="78"/>
      <c r="FH79" s="78"/>
      <c r="FI79" s="78"/>
      <c r="FJ79" s="78"/>
      <c r="FK79" s="78"/>
      <c r="FL79" s="78"/>
      <c r="FM79" s="78"/>
      <c r="FN79" s="78"/>
      <c r="FO79" s="78"/>
      <c r="FP79" s="78"/>
      <c r="FQ79" s="78"/>
      <c r="FR79" s="78"/>
      <c r="FS79" s="78"/>
      <c r="FT79" s="78"/>
      <c r="FU79" s="78"/>
      <c r="FV79" s="78"/>
      <c r="FW79" s="78"/>
      <c r="FX79" s="78"/>
      <c r="FY79" s="78"/>
      <c r="FZ79" s="78"/>
      <c r="GA79" s="78"/>
      <c r="GB79" s="78"/>
      <c r="GC79" s="78"/>
      <c r="GD79" s="78"/>
      <c r="GE79" s="78"/>
      <c r="GF79" s="78"/>
      <c r="GG79" s="78"/>
      <c r="GH79" s="78"/>
      <c r="GI79" s="78"/>
      <c r="GJ79" s="78"/>
      <c r="GK79" s="78"/>
      <c r="GL79" s="78"/>
      <c r="GM79" s="78"/>
      <c r="GN79" s="78"/>
      <c r="GO79" s="78"/>
      <c r="GP79" s="78"/>
      <c r="GQ79" s="78"/>
      <c r="GR79" s="78"/>
      <c r="GS79" s="78"/>
      <c r="GT79" s="78"/>
      <c r="GU79" s="78"/>
      <c r="GV79" s="78"/>
      <c r="GW79" s="78"/>
      <c r="GX79" s="78"/>
      <c r="GY79" s="78"/>
      <c r="GZ79" s="78"/>
      <c r="HA79" s="78"/>
      <c r="HB79" s="78"/>
      <c r="HC79" s="78"/>
      <c r="HD79" s="78"/>
      <c r="HE79" s="78"/>
      <c r="HF79" s="78"/>
      <c r="HG79" s="78"/>
      <c r="HH79" s="78"/>
      <c r="HI79" s="78"/>
      <c r="HJ79" s="78"/>
      <c r="HK79" s="78"/>
      <c r="HL79" s="78"/>
      <c r="HM79" s="78"/>
      <c r="HN79" s="78"/>
      <c r="HO79" s="78"/>
      <c r="HP79" s="78"/>
      <c r="HQ79" s="78"/>
      <c r="HR79" s="78"/>
      <c r="HS79" s="78"/>
      <c r="HT79" s="78"/>
      <c r="HU79" s="78"/>
      <c r="HV79" s="78"/>
      <c r="HW79" s="78"/>
      <c r="HX79" s="78"/>
      <c r="HY79" s="78"/>
      <c r="HZ79" s="78"/>
      <c r="IA79" s="78"/>
      <c r="IB79" s="78"/>
      <c r="IC79" s="78"/>
      <c r="ID79" s="78"/>
      <c r="IE79" s="78"/>
      <c r="IF79" s="78"/>
      <c r="IG79" s="78"/>
      <c r="IH79" s="78"/>
      <c r="II79" s="78"/>
      <c r="IJ79" s="78"/>
      <c r="IK79" s="78"/>
      <c r="IL79" s="78"/>
      <c r="IM79" s="78"/>
      <c r="IN79" s="78"/>
      <c r="IO79" s="78"/>
      <c r="IP79" s="78"/>
      <c r="IQ79" s="78"/>
    </row>
    <row r="80" spans="2:251" ht="12" customHeight="1" x14ac:dyDescent="0.3">
      <c r="B80" s="80" t="s">
        <v>96</v>
      </c>
      <c r="C80" s="100">
        <f>G27</f>
        <v>2380000</v>
      </c>
      <c r="D80" s="81">
        <f>(C80/C86)</f>
        <v>0.29000341180484479</v>
      </c>
      <c r="E80" s="72"/>
      <c r="F80" s="72"/>
      <c r="G80" s="70"/>
    </row>
    <row r="81" spans="2:7" ht="12" customHeight="1" x14ac:dyDescent="0.3">
      <c r="B81" s="80" t="s">
        <v>97</v>
      </c>
      <c r="C81" s="100">
        <f>G32</f>
        <v>0</v>
      </c>
      <c r="D81" s="81">
        <v>0</v>
      </c>
      <c r="E81" s="72"/>
      <c r="F81" s="72"/>
      <c r="G81" s="70"/>
    </row>
    <row r="82" spans="2:7" ht="12" customHeight="1" x14ac:dyDescent="0.3">
      <c r="B82" s="80" t="s">
        <v>98</v>
      </c>
      <c r="C82" s="100">
        <f>G40</f>
        <v>187500</v>
      </c>
      <c r="D82" s="81">
        <f>(C82/C86)</f>
        <v>2.2846907442608567E-2</v>
      </c>
      <c r="E82" s="72"/>
      <c r="F82" s="72"/>
      <c r="G82" s="70"/>
    </row>
    <row r="83" spans="2:7" ht="12" customHeight="1" x14ac:dyDescent="0.3">
      <c r="B83" s="80" t="s">
        <v>55</v>
      </c>
      <c r="C83" s="100">
        <f>G55</f>
        <v>5128500</v>
      </c>
      <c r="D83" s="81">
        <f>(C83/C86)</f>
        <v>0.62490861237022954</v>
      </c>
      <c r="E83" s="72"/>
      <c r="F83" s="72"/>
      <c r="G83" s="70"/>
    </row>
    <row r="84" spans="2:7" ht="12" customHeight="1" x14ac:dyDescent="0.3">
      <c r="B84" s="80" t="s">
        <v>99</v>
      </c>
      <c r="C84" s="100">
        <f>G61</f>
        <v>120000</v>
      </c>
      <c r="D84" s="81">
        <f>(C84/C86)</f>
        <v>1.4622020763269484E-2</v>
      </c>
      <c r="E84" s="82"/>
      <c r="F84" s="82"/>
      <c r="G84" s="70"/>
    </row>
    <row r="85" spans="2:7" ht="12" customHeight="1" x14ac:dyDescent="0.3">
      <c r="B85" s="80" t="s">
        <v>100</v>
      </c>
      <c r="C85" s="100">
        <f>G64</f>
        <v>390800</v>
      </c>
      <c r="D85" s="81">
        <f>(C85/C86)</f>
        <v>4.7619047619047616E-2</v>
      </c>
      <c r="E85" s="82"/>
      <c r="F85" s="82"/>
      <c r="G85" s="70"/>
    </row>
    <row r="86" spans="2:7" ht="12.75" customHeight="1" thickBot="1" x14ac:dyDescent="0.35">
      <c r="B86" s="83" t="s">
        <v>101</v>
      </c>
      <c r="C86" s="101">
        <f>SUM(C80:C85)</f>
        <v>8206800</v>
      </c>
      <c r="D86" s="84">
        <f>SUM(D80:D85)</f>
        <v>1</v>
      </c>
      <c r="E86" s="82"/>
      <c r="F86" s="82"/>
      <c r="G86" s="70"/>
    </row>
    <row r="87" spans="2:7" ht="12" customHeight="1" x14ac:dyDescent="0.3">
      <c r="B87" s="71"/>
      <c r="C87" s="69"/>
      <c r="D87" s="69"/>
      <c r="E87" s="69"/>
      <c r="F87" s="69"/>
      <c r="G87" s="70"/>
    </row>
    <row r="88" spans="2:7" ht="15.75" customHeight="1" thickBot="1" x14ac:dyDescent="0.35">
      <c r="B88" s="117" t="s">
        <v>102</v>
      </c>
      <c r="C88" s="118"/>
      <c r="D88" s="118"/>
      <c r="E88" s="119"/>
      <c r="F88" s="85"/>
      <c r="G88" s="70"/>
    </row>
    <row r="89" spans="2:7" ht="14.25" customHeight="1" x14ac:dyDescent="0.3">
      <c r="B89" s="86" t="s">
        <v>103</v>
      </c>
      <c r="C89" s="102">
        <v>40000</v>
      </c>
      <c r="D89" s="102">
        <v>45000</v>
      </c>
      <c r="E89" s="103">
        <v>50000</v>
      </c>
      <c r="F89" s="87"/>
      <c r="G89" s="88"/>
    </row>
    <row r="90" spans="2:7" ht="10.8" thickBot="1" x14ac:dyDescent="0.35">
      <c r="B90" s="83" t="s">
        <v>104</v>
      </c>
      <c r="C90" s="101">
        <f>G65/C89</f>
        <v>205.17</v>
      </c>
      <c r="D90" s="101">
        <f>G65/D89</f>
        <v>182.37333333333333</v>
      </c>
      <c r="E90" s="101">
        <f>G65/E89</f>
        <v>164.136</v>
      </c>
      <c r="F90" s="87"/>
      <c r="G90" s="88"/>
    </row>
    <row r="91" spans="2:7" ht="10.199999999999999" x14ac:dyDescent="0.3">
      <c r="B91" s="116" t="s">
        <v>105</v>
      </c>
      <c r="C91" s="116"/>
      <c r="D91" s="116"/>
      <c r="E91" s="116"/>
      <c r="F91" s="71"/>
      <c r="G91" s="71"/>
    </row>
  </sheetData>
  <mergeCells count="27">
    <mergeCell ref="B51:G51"/>
    <mergeCell ref="B53:G53"/>
    <mergeCell ref="B71:F71"/>
    <mergeCell ref="B72:F72"/>
    <mergeCell ref="B73:F73"/>
    <mergeCell ref="B57:G57"/>
    <mergeCell ref="E14:F14"/>
    <mergeCell ref="B16:G16"/>
    <mergeCell ref="B44:G44"/>
    <mergeCell ref="B46:G46"/>
    <mergeCell ref="B49:G49"/>
    <mergeCell ref="B18:G18"/>
    <mergeCell ref="B29:G29"/>
    <mergeCell ref="B34:G34"/>
    <mergeCell ref="B42:G42"/>
    <mergeCell ref="E12:F12"/>
    <mergeCell ref="E10:F10"/>
    <mergeCell ref="E9:F9"/>
    <mergeCell ref="E8:F8"/>
    <mergeCell ref="E13:F13"/>
    <mergeCell ref="B74:F74"/>
    <mergeCell ref="B75:F75"/>
    <mergeCell ref="B76:F76"/>
    <mergeCell ref="B70:F70"/>
    <mergeCell ref="B91:E91"/>
    <mergeCell ref="B88:E88"/>
    <mergeCell ref="B78:D78"/>
  </mergeCells>
  <printOptions horizontalCentered="1"/>
  <pageMargins left="0.74803149606299213" right="0.74803149606299213" top="0.98425196850393704" bottom="0.98425196850393704" header="0" footer="0"/>
  <pageSetup scale="86" orientation="portrait" r:id="rId1"/>
  <headerFooter>
    <oddFooter>&amp;C&amp;"Helvetica Neue,Regular"&amp;12&amp;K000000&amp;P</oddFoot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</vt:lpstr>
      <vt:lpstr>LECHUGA!Área_de_impresión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Sepulveda Hellman Mauricio Alejandro</cp:lastModifiedBy>
  <cp:revision/>
  <dcterms:created xsi:type="dcterms:W3CDTF">2020-11-27T12:49:26Z</dcterms:created>
  <dcterms:modified xsi:type="dcterms:W3CDTF">2023-04-11T13:54:37Z</dcterms:modified>
  <cp:category/>
  <cp:contentStatus/>
</cp:coreProperties>
</file>