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Yumbel 07 03032023\"/>
    </mc:Choice>
  </mc:AlternateContent>
  <bookViews>
    <workbookView xWindow="0" yWindow="0" windowWidth="20490" windowHeight="7155"/>
  </bookViews>
  <sheets>
    <sheet name="lechuga" sheetId="21" r:id="rId1"/>
    <sheet name="trigo" sheetId="33" state="hidden" r:id="rId2"/>
  </sheets>
  <definedNames>
    <definedName name="_xlnm.Print_Area" localSheetId="0">lechuga!$A$1:$G$96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1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62" i="21"/>
  <c r="G61" i="21"/>
  <c r="G63" i="21" s="1"/>
  <c r="C86" i="21" s="1"/>
  <c r="G56" i="21"/>
  <c r="G53" i="21"/>
  <c r="G52" i="21"/>
  <c r="G50" i="21"/>
  <c r="G48" i="21"/>
  <c r="G47" i="21"/>
  <c r="G46" i="21"/>
  <c r="G45" i="21"/>
  <c r="G43" i="21"/>
  <c r="G36" i="21"/>
  <c r="G35" i="21"/>
  <c r="G34" i="21"/>
  <c r="G23" i="21"/>
  <c r="G22" i="21"/>
  <c r="G21" i="21"/>
  <c r="G20" i="21"/>
  <c r="G19" i="21"/>
  <c r="G10" i="21"/>
  <c r="G68" i="21" s="1"/>
  <c r="G55" i="21"/>
  <c r="G54" i="21"/>
  <c r="G51" i="21"/>
  <c r="G49" i="21"/>
  <c r="G37" i="21"/>
  <c r="G33" i="21"/>
  <c r="F59" i="33" l="1"/>
  <c r="B87" i="33" s="1"/>
  <c r="F44" i="33"/>
  <c r="B86" i="33" s="1"/>
  <c r="F30" i="33"/>
  <c r="G24" i="21"/>
  <c r="G29" i="21"/>
  <c r="C83" i="21" s="1"/>
  <c r="G57" i="21"/>
  <c r="C85" i="21" s="1"/>
  <c r="G38" i="21"/>
  <c r="C84" i="21" s="1"/>
  <c r="F67" i="33" l="1"/>
  <c r="F68" i="33" s="1"/>
  <c r="B89" i="33" s="1"/>
  <c r="B84" i="33"/>
  <c r="G65" i="21"/>
  <c r="G66" i="21" s="1"/>
  <c r="C87" i="21" s="1"/>
  <c r="C82" i="21"/>
  <c r="F69" i="33" l="1"/>
  <c r="C95" i="33" s="1"/>
  <c r="C88" i="21"/>
  <c r="D83" i="21" s="1"/>
  <c r="B90" i="33"/>
  <c r="C87" i="33" s="1"/>
  <c r="G67" i="21"/>
  <c r="E93" i="21" s="1"/>
  <c r="D95" i="33" l="1"/>
  <c r="F71" i="33"/>
  <c r="B95" i="33"/>
  <c r="D85" i="21"/>
  <c r="D87" i="21"/>
  <c r="D82" i="21"/>
  <c r="D84" i="21"/>
  <c r="D86" i="21"/>
  <c r="C86" i="33"/>
  <c r="C85" i="33"/>
  <c r="C88" i="33"/>
  <c r="C89" i="33"/>
  <c r="C84" i="33"/>
  <c r="G69" i="21"/>
  <c r="C93" i="21"/>
  <c r="D93" i="21"/>
  <c r="D88" i="21" l="1"/>
  <c r="C90" i="33"/>
</calcChain>
</file>

<file path=xl/sharedStrings.xml><?xml version="1.0" encoding="utf-8"?>
<sst xmlns="http://schemas.openxmlformats.org/spreadsheetml/2006/main" count="324" uniqueCount="152">
  <si>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</si>
  <si>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</si>
  <si>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</si>
  <si>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</si>
  <si>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</si>
  <si>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</si>
  <si>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</si>
  <si>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</si>
  <si>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</si>
  <si>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</si>
  <si>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</si>
  <si>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</si>
  <si>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</si>
  <si>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</si>
  <si>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</si>
  <si>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</si>
  <si>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</si>
  <si>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</si>
  <si>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</si>
  <si>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</si>
  <si>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</si>
  <si>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</si>
  <si>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</si>
  <si>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</si>
  <si>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</si>
  <si>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</si>
  <si>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</si>
  <si>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</si>
  <si>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</si>
  <si>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</si>
  <si>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</si>
  <si>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</si>
  <si>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</si>
  <si>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</si>
  <si>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</si>
  <si>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</si>
  <si>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</si>
  <si>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</si>
  <si>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</si>
  <si>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</si>
  <si>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</si>
  <si>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</si>
  <si>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</si>
  <si>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</si>
  <si>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</si>
  <si>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</si>
  <si>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</si>
  <si>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</si>
  <si>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</si>
  <si>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</si>
  <si>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</si>
  <si>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</si>
  <si>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</si>
  <si>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</si>
  <si>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</si>
  <si>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</si>
  <si>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</si>
  <si>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</si>
  <si>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</si>
  <si>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</si>
  <si>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</si>
  <si>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</si>
  <si>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</si>
  <si>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SEMILLAS</t>
  </si>
  <si>
    <t>Urea</t>
  </si>
  <si>
    <t>Super Fosfato Triple</t>
  </si>
  <si>
    <t>FUNGICIDA</t>
  </si>
  <si>
    <t>INSECTICIDA</t>
  </si>
  <si>
    <t>Rendimiento (u/hà)</t>
  </si>
  <si>
    <t>Costo unitario ($/u) (*)</t>
  </si>
  <si>
    <t>jm</t>
  </si>
  <si>
    <t>Rastraje</t>
  </si>
  <si>
    <t>Sacos</t>
  </si>
  <si>
    <t>MEDIO</t>
  </si>
  <si>
    <t>BIO BIO</t>
  </si>
  <si>
    <t>CONCEPCION</t>
  </si>
  <si>
    <t>mayo-junio</t>
  </si>
  <si>
    <t>Melgadura</t>
  </si>
  <si>
    <t>Karate zeon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</si>
  <si>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</si>
  <si>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</si>
  <si>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</si>
  <si>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</si>
  <si>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</si>
  <si>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</si>
  <si>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</si>
  <si>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</si>
  <si>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</si>
  <si>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</si>
  <si>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</si>
  <si>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</si>
  <si>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Riegos</t>
  </si>
  <si>
    <t>septiembre</t>
  </si>
  <si>
    <t>ENERO</t>
  </si>
  <si>
    <t>lt</t>
  </si>
  <si>
    <t>ESCENARIOS COSTO UNITARIO  ($/U)</t>
  </si>
  <si>
    <t>Aplicación fertilizante</t>
  </si>
  <si>
    <t>Acequiadura</t>
  </si>
  <si>
    <t>Area</t>
  </si>
  <si>
    <t>Análisis suelo</t>
  </si>
  <si>
    <t>Aplicación agroquimicos</t>
  </si>
  <si>
    <t>Ferias libres</t>
  </si>
  <si>
    <t>junio</t>
  </si>
  <si>
    <t>Salitre Potásico</t>
  </si>
  <si>
    <t xml:space="preserve">LECHUGA </t>
  </si>
  <si>
    <t>MILANESA</t>
  </si>
  <si>
    <t>RENDIMIENTO (Unid/Há.)</t>
  </si>
  <si>
    <t>todo el año</t>
  </si>
  <si>
    <t>PRECIO ESPERADO ($/unidad)</t>
  </si>
  <si>
    <t>nov-dic</t>
  </si>
  <si>
    <t>sequia/heladas</t>
  </si>
  <si>
    <t>Trasplante</t>
  </si>
  <si>
    <t>Control de malezas(2)</t>
  </si>
  <si>
    <t>jun-jul</t>
  </si>
  <si>
    <t>jun-sept</t>
  </si>
  <si>
    <t>jun-julio</t>
  </si>
  <si>
    <t>junio-agosto</t>
  </si>
  <si>
    <t>Acarreo insumos</t>
  </si>
  <si>
    <t>Plantulas</t>
  </si>
  <si>
    <t>Mezcla hortlicera</t>
  </si>
  <si>
    <t>julio-agosto</t>
  </si>
  <si>
    <t>Polyben 50WP</t>
  </si>
  <si>
    <t>Mancozeb 80 WP</t>
  </si>
  <si>
    <t>Fosfimax 40 - 20</t>
  </si>
  <si>
    <t>junio-septiem</t>
  </si>
  <si>
    <t>Frutaliv</t>
  </si>
  <si>
    <t>Análisis</t>
  </si>
  <si>
    <t>Marzo-abril</t>
  </si>
  <si>
    <t>Terrasorb</t>
  </si>
  <si>
    <t>Cosecha,cortado, selección y embalado</t>
  </si>
  <si>
    <t>Acarreo cosecha a camion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</si>
  <si>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</si>
  <si>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</si>
  <si>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</si>
  <si>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</si>
  <si>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</si>
  <si>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</si>
  <si>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</si>
  <si>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</si>
  <si>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</si>
  <si>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</si>
  <si>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</si>
  <si>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</si>
  <si>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</si>
  <si>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</si>
  <si>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</si>
  <si>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</si>
  <si>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</si>
  <si>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</si>
  <si>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</si>
  <si>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</si>
  <si>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Yumbel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</si>
</sst>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43" fontId="19" fillId="0" borderId="0" applyFont="0" applyFill="0" applyBorder="0" applyAlignment="0" applyProtection="0"/>
    <xf numFmtId="0" fontId="22" fillId="0" borderId="19"/>
    <xf numFmtId="167" fontId="25" fillId="0" borderId="19" applyFont="0" applyFill="0" applyBorder="0" applyAlignment="0" applyProtection="0"/>
  </cellStyleXfs>
  <cellXfs count="304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20" fillId="10" borderId="52" xfId="0" applyNumberFormat="1" applyFont="1" applyFill="1" applyBorder="1" applyAlignment="1">
      <alignment horizontal="right"/>
    </xf>
    <xf numFmtId="166" fontId="21" fillId="10" borderId="52" xfId="0" applyNumberFormat="1" applyFont="1" applyFill="1" applyBorder="1"/>
    <xf numFmtId="0" fontId="15" fillId="0" borderId="59" xfId="2" applyFont="1" applyBorder="1" applyAlignment="1">
      <alignment horizontal="center"/>
    </xf>
    <xf numFmtId="166" fontId="21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20" fillId="10" borderId="68" xfId="0" applyFont="1" applyFill="1" applyBorder="1" applyAlignment="1">
      <alignment horizontal="right" wrapText="1"/>
    </xf>
    <xf numFmtId="0" fontId="20" fillId="10" borderId="52" xfId="0" applyFont="1" applyFill="1" applyBorder="1" applyAlignment="1">
      <alignment horizontal="right"/>
    </xf>
    <xf numFmtId="0" fontId="23" fillId="10" borderId="55" xfId="2" applyFont="1" applyFill="1" applyBorder="1" applyAlignment="1">
      <alignment horizontal="center"/>
    </xf>
    <xf numFmtId="0" fontId="20" fillId="10" borderId="58" xfId="0" applyFont="1" applyFill="1" applyBorder="1" applyAlignment="1">
      <alignment horizontal="left"/>
    </xf>
    <xf numFmtId="0" fontId="23" fillId="10" borderId="59" xfId="2" applyFont="1" applyFill="1" applyBorder="1" applyAlignment="1">
      <alignment horizontal="center"/>
    </xf>
    <xf numFmtId="0" fontId="23" fillId="10" borderId="62" xfId="2" applyFont="1" applyFill="1" applyBorder="1" applyAlignment="1">
      <alignment horizontal="center"/>
    </xf>
    <xf numFmtId="3" fontId="20" fillId="10" borderId="68" xfId="0" applyNumberFormat="1" applyFont="1" applyFill="1" applyBorder="1" applyAlignment="1">
      <alignment horizontal="right"/>
    </xf>
    <xf numFmtId="3" fontId="20" fillId="10" borderId="52" xfId="0" applyNumberFormat="1" applyFont="1" applyFill="1" applyBorder="1" applyAlignment="1">
      <alignment horizontal="right"/>
    </xf>
    <xf numFmtId="0" fontId="20" fillId="10" borderId="52" xfId="0" applyFont="1" applyFill="1" applyBorder="1" applyAlignment="1">
      <alignment horizontal="right" vertical="center" wrapText="1"/>
    </xf>
    <xf numFmtId="0" fontId="21" fillId="0" borderId="55" xfId="2" applyFont="1" applyBorder="1" applyAlignment="1">
      <alignment horizontal="center"/>
    </xf>
    <xf numFmtId="166" fontId="21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7" fillId="10" borderId="55" xfId="0" applyFont="1" applyFill="1" applyBorder="1" applyAlignment="1">
      <alignment wrapText="1"/>
    </xf>
    <xf numFmtId="0" fontId="27" fillId="10" borderId="56" xfId="0" applyFont="1" applyFill="1" applyBorder="1" applyAlignment="1">
      <alignment horizontal="center" wrapText="1"/>
    </xf>
    <xf numFmtId="0" fontId="27" fillId="10" borderId="57" xfId="0" applyFont="1" applyFill="1" applyBorder="1" applyAlignment="1">
      <alignment wrapText="1"/>
    </xf>
    <xf numFmtId="0" fontId="26" fillId="10" borderId="54" xfId="0" applyFont="1" applyFill="1" applyBorder="1" applyAlignment="1">
      <alignment wrapText="1"/>
    </xf>
    <xf numFmtId="0" fontId="20" fillId="10" borderId="62" xfId="0" applyFont="1" applyFill="1" applyBorder="1" applyAlignment="1">
      <alignment horizontal="center"/>
    </xf>
    <xf numFmtId="0" fontId="20" fillId="10" borderId="64" xfId="0" applyFont="1" applyFill="1" applyBorder="1" applyAlignment="1">
      <alignment horizontal="right"/>
    </xf>
    <xf numFmtId="0" fontId="21" fillId="0" borderId="54" xfId="2" applyFont="1" applyBorder="1" applyAlignment="1">
      <alignment horizontal="left"/>
    </xf>
    <xf numFmtId="166" fontId="21" fillId="0" borderId="57" xfId="2" applyNumberFormat="1" applyFont="1" applyBorder="1" applyAlignment="1">
      <alignment horizontal="right"/>
    </xf>
    <xf numFmtId="0" fontId="20" fillId="10" borderId="59" xfId="0" applyFont="1" applyFill="1" applyBorder="1"/>
    <xf numFmtId="0" fontId="20" fillId="10" borderId="60" xfId="0" applyFont="1" applyFill="1" applyBorder="1"/>
    <xf numFmtId="0" fontId="20" fillId="10" borderId="61" xfId="0" applyFont="1" applyFill="1" applyBorder="1"/>
    <xf numFmtId="0" fontId="21" fillId="10" borderId="58" xfId="0" applyFont="1" applyFill="1" applyBorder="1"/>
    <xf numFmtId="0" fontId="24" fillId="10" borderId="58" xfId="0" applyFont="1" applyFill="1" applyBorder="1"/>
    <xf numFmtId="3" fontId="20" fillId="10" borderId="53" xfId="0" applyNumberFormat="1" applyFont="1" applyFill="1" applyBorder="1"/>
    <xf numFmtId="17" fontId="20" fillId="0" borderId="64" xfId="0" applyNumberFormat="1" applyFont="1" applyBorder="1" applyAlignment="1">
      <alignment horizontal="right"/>
    </xf>
    <xf numFmtId="0" fontId="15" fillId="0" borderId="58" xfId="2" applyFont="1" applyBorder="1" applyAlignment="1">
      <alignment horizontal="left"/>
    </xf>
    <xf numFmtId="0" fontId="20" fillId="10" borderId="61" xfId="0" applyFont="1" applyFill="1" applyBorder="1" applyAlignment="1">
      <alignment horizontal="left"/>
    </xf>
    <xf numFmtId="0" fontId="20" fillId="10" borderId="62" xfId="0" applyFont="1" applyFill="1" applyBorder="1"/>
    <xf numFmtId="3" fontId="20" fillId="10" borderId="63" xfId="0" applyNumberFormat="1" applyFont="1" applyFill="1" applyBorder="1"/>
    <xf numFmtId="3" fontId="20" fillId="0" borderId="64" xfId="0" applyNumberFormat="1" applyFont="1" applyBorder="1"/>
    <xf numFmtId="166" fontId="15" fillId="0" borderId="59" xfId="2" applyNumberFormat="1" applyFont="1" applyBorder="1" applyAlignment="1">
      <alignment horizontal="right"/>
    </xf>
    <xf numFmtId="166" fontId="23" fillId="0" borderId="71" xfId="2" applyNumberFormat="1" applyFont="1" applyBorder="1" applyAlignment="1">
      <alignment horizontal="right"/>
    </xf>
    <xf numFmtId="3" fontId="21" fillId="0" borderId="56" xfId="2" applyNumberFormat="1" applyFont="1" applyBorder="1" applyAlignment="1">
      <alignment horizontal="right"/>
    </xf>
    <xf numFmtId="0" fontId="21" fillId="10" borderId="54" xfId="0" applyFont="1" applyFill="1" applyBorder="1" applyAlignment="1">
      <alignment horizontal="left" vertical="center" wrapText="1"/>
    </xf>
    <xf numFmtId="3" fontId="23" fillId="10" borderId="56" xfId="2" applyNumberFormat="1" applyFont="1" applyFill="1" applyBorder="1"/>
    <xf numFmtId="0" fontId="23" fillId="10" borderId="58" xfId="2" applyFont="1" applyFill="1" applyBorder="1" applyAlignment="1">
      <alignment horizontal="left" vertical="center" wrapText="1"/>
    </xf>
    <xf numFmtId="0" fontId="23" fillId="10" borderId="58" xfId="2" applyFont="1" applyFill="1" applyBorder="1" applyAlignment="1">
      <alignment wrapText="1"/>
    </xf>
    <xf numFmtId="0" fontId="23" fillId="10" borderId="61" xfId="2" applyFont="1" applyFill="1" applyBorder="1" applyAlignment="1">
      <alignment horizontal="left"/>
    </xf>
    <xf numFmtId="0" fontId="21" fillId="10" borderId="54" xfId="2" applyFont="1" applyFill="1" applyBorder="1" applyAlignment="1">
      <alignment horizontal="left"/>
    </xf>
    <xf numFmtId="0" fontId="21" fillId="10" borderId="55" xfId="2" applyFont="1" applyFill="1" applyBorder="1" applyAlignment="1">
      <alignment horizontal="center"/>
    </xf>
    <xf numFmtId="3" fontId="21" fillId="10" borderId="56" xfId="2" applyNumberFormat="1" applyFont="1" applyFill="1" applyBorder="1"/>
    <xf numFmtId="0" fontId="21" fillId="10" borderId="59" xfId="2" applyFont="1" applyFill="1" applyBorder="1" applyAlignment="1">
      <alignment horizontal="center"/>
    </xf>
    <xf numFmtId="3" fontId="21" fillId="10" borderId="60" xfId="2" applyNumberFormat="1" applyFont="1" applyFill="1" applyBorder="1"/>
    <xf numFmtId="0" fontId="21" fillId="10" borderId="62" xfId="2" applyFont="1" applyFill="1" applyBorder="1" applyAlignment="1">
      <alignment horizontal="center"/>
    </xf>
    <xf numFmtId="3" fontId="21" fillId="10" borderId="63" xfId="2" applyNumberFormat="1" applyFont="1" applyFill="1" applyBorder="1"/>
    <xf numFmtId="0" fontId="21" fillId="10" borderId="58" xfId="2" applyFont="1" applyFill="1" applyBorder="1"/>
    <xf numFmtId="0" fontId="27" fillId="10" borderId="59" xfId="0" applyFont="1" applyFill="1" applyBorder="1" applyAlignment="1">
      <alignment wrapText="1"/>
    </xf>
    <xf numFmtId="0" fontId="27" fillId="10" borderId="60" xfId="0" applyFont="1" applyFill="1" applyBorder="1" applyAlignment="1">
      <alignment horizontal="center" wrapText="1"/>
    </xf>
    <xf numFmtId="0" fontId="27" fillId="10" borderId="52" xfId="0" applyFont="1" applyFill="1" applyBorder="1" applyAlignment="1">
      <alignment wrapText="1"/>
    </xf>
    <xf numFmtId="0" fontId="21" fillId="10" borderId="58" xfId="2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1" fillId="10" borderId="61" xfId="2" applyFont="1" applyFill="1" applyBorder="1"/>
    <xf numFmtId="0" fontId="21" fillId="10" borderId="65" xfId="0" applyFont="1" applyFill="1" applyBorder="1" applyAlignment="1">
      <alignment wrapText="1"/>
    </xf>
    <xf numFmtId="0" fontId="23" fillId="10" borderId="66" xfId="2" applyFont="1" applyFill="1" applyBorder="1" applyAlignment="1">
      <alignment horizontal="center"/>
    </xf>
    <xf numFmtId="3" fontId="23" fillId="10" borderId="67" xfId="2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32" fillId="0" borderId="59" xfId="0" applyFont="1" applyBorder="1" applyAlignment="1">
      <alignment horizontal="center"/>
    </xf>
    <xf numFmtId="43" fontId="32" fillId="0" borderId="59" xfId="1" applyFont="1" applyBorder="1" applyAlignment="1"/>
    <xf numFmtId="49" fontId="30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30" fillId="3" borderId="69" xfId="0" applyNumberFormat="1" applyFont="1" applyFill="1" applyBorder="1" applyAlignment="1">
      <alignment horizontal="center" vertical="center"/>
    </xf>
    <xf numFmtId="49" fontId="30" fillId="3" borderId="69" xfId="0" applyNumberFormat="1" applyFont="1" applyFill="1" applyBorder="1" applyAlignment="1">
      <alignment horizontal="center" vertical="center" wrapText="1"/>
    </xf>
    <xf numFmtId="0" fontId="31" fillId="0" borderId="59" xfId="0" applyFont="1" applyBorder="1" applyAlignment="1">
      <alignment horizontal="center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0" borderId="59" xfId="2" applyFont="1" applyBorder="1" applyAlignment="1">
      <alignment horizontal="center"/>
    </xf>
    <xf numFmtId="43" fontId="32" fillId="0" borderId="59" xfId="1" applyFont="1" applyFill="1" applyBorder="1" applyAlignment="1">
      <alignment horizontal="center"/>
    </xf>
    <xf numFmtId="3" fontId="4" fillId="0" borderId="0" xfId="0" applyNumberFormat="1" applyFont="1" applyAlignment="1"/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30" fillId="2" borderId="19" xfId="0" applyFont="1" applyFill="1" applyBorder="1" applyAlignment="1">
      <alignment vertical="center"/>
    </xf>
    <xf numFmtId="164" fontId="3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4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4" fillId="8" borderId="30" xfId="0" applyNumberFormat="1" applyFont="1" applyFill="1" applyBorder="1" applyAlignment="1">
      <alignment vertical="center"/>
    </xf>
    <xf numFmtId="49" fontId="34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4" fillId="2" borderId="32" xfId="0" applyNumberFormat="1" applyFont="1" applyFill="1" applyBorder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4" fillId="2" borderId="5" xfId="0" applyNumberFormat="1" applyFont="1" applyFill="1" applyBorder="1" applyAlignment="1">
      <alignment vertical="center"/>
    </xf>
    <xf numFmtId="0" fontId="30" fillId="7" borderId="19" xfId="0" applyFont="1" applyFill="1" applyBorder="1" applyAlignment="1">
      <alignment vertical="center"/>
    </xf>
    <xf numFmtId="49" fontId="34" fillId="8" borderId="34" xfId="0" applyNumberFormat="1" applyFont="1" applyFill="1" applyBorder="1" applyAlignment="1">
      <alignment vertical="center"/>
    </xf>
    <xf numFmtId="165" fontId="34" fillId="8" borderId="35" xfId="0" applyNumberFormat="1" applyFont="1" applyFill="1" applyBorder="1" applyAlignment="1">
      <alignment vertical="center"/>
    </xf>
    <xf numFmtId="9" fontId="34" fillId="8" borderId="36" xfId="0" applyNumberFormat="1" applyFont="1" applyFill="1" applyBorder="1" applyAlignment="1">
      <alignment vertical="center"/>
    </xf>
    <xf numFmtId="0" fontId="30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30" fillId="9" borderId="19" xfId="0" applyFont="1" applyFill="1" applyBorder="1" applyAlignment="1">
      <alignment vertical="center"/>
    </xf>
    <xf numFmtId="0" fontId="30" fillId="9" borderId="48" xfId="0" applyFont="1" applyFill="1" applyBorder="1" applyAlignment="1">
      <alignment vertical="center"/>
    </xf>
    <xf numFmtId="0" fontId="30" fillId="7" borderId="18" xfId="0" applyFont="1" applyFill="1" applyBorder="1" applyAlignment="1">
      <alignment vertical="center"/>
    </xf>
    <xf numFmtId="49" fontId="34" fillId="8" borderId="49" xfId="0" applyNumberFormat="1" applyFont="1" applyFill="1" applyBorder="1" applyAlignment="1">
      <alignment vertical="center"/>
    </xf>
    <xf numFmtId="0" fontId="34" fillId="7" borderId="19" xfId="0" applyFont="1" applyFill="1" applyBorder="1" applyAlignment="1">
      <alignment vertical="center"/>
    </xf>
    <xf numFmtId="164" fontId="34" fillId="2" borderId="19" xfId="0" applyNumberFormat="1" applyFont="1" applyFill="1" applyBorder="1" applyAlignment="1">
      <alignment vertical="center"/>
    </xf>
    <xf numFmtId="165" fontId="34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30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3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vertical="center"/>
    </xf>
    <xf numFmtId="168" fontId="7" fillId="3" borderId="70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49" fontId="30" fillId="3" borderId="19" xfId="0" applyNumberFormat="1" applyFont="1" applyFill="1" applyBorder="1" applyAlignment="1">
      <alignment horizontal="center" vertical="center"/>
    </xf>
    <xf numFmtId="3" fontId="4" fillId="2" borderId="73" xfId="0" applyNumberFormat="1" applyFont="1" applyFill="1" applyBorder="1" applyAlignment="1"/>
    <xf numFmtId="0" fontId="4" fillId="2" borderId="76" xfId="0" applyFont="1" applyFill="1" applyBorder="1" applyAlignment="1">
      <alignment horizontal="center"/>
    </xf>
    <xf numFmtId="3" fontId="7" fillId="3" borderId="70" xfId="0" applyNumberFormat="1" applyFont="1" applyFill="1" applyBorder="1" applyAlignment="1">
      <alignment vertical="center"/>
    </xf>
    <xf numFmtId="0" fontId="30" fillId="5" borderId="19" xfId="0" applyFont="1" applyFill="1" applyBorder="1" applyAlignment="1">
      <alignment vertical="center"/>
    </xf>
    <xf numFmtId="164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vertical="center"/>
    </xf>
    <xf numFmtId="0" fontId="30" fillId="3" borderId="19" xfId="0" applyFont="1" applyFill="1" applyBorder="1" applyAlignment="1">
      <alignment vertical="center"/>
    </xf>
    <xf numFmtId="164" fontId="30" fillId="3" borderId="19" xfId="0" applyNumberFormat="1" applyFont="1" applyFill="1" applyBorder="1" applyAlignment="1">
      <alignment vertical="center"/>
    </xf>
    <xf numFmtId="164" fontId="30" fillId="6" borderId="19" xfId="0" applyNumberFormat="1" applyFont="1" applyFill="1" applyBorder="1" applyAlignment="1">
      <alignment vertical="center"/>
    </xf>
    <xf numFmtId="3" fontId="34" fillId="8" borderId="50" xfId="0" applyNumberFormat="1" applyFont="1" applyFill="1" applyBorder="1" applyAlignment="1">
      <alignment vertical="center"/>
    </xf>
    <xf numFmtId="3" fontId="34" fillId="8" borderId="51" xfId="0" applyNumberFormat="1" applyFont="1" applyFill="1" applyBorder="1" applyAlignment="1">
      <alignment vertical="center"/>
    </xf>
    <xf numFmtId="168" fontId="34" fillId="2" borderId="5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31" fillId="10" borderId="59" xfId="0" applyFont="1" applyFill="1" applyBorder="1" applyAlignment="1">
      <alignment horizontal="right" wrapText="1"/>
    </xf>
    <xf numFmtId="0" fontId="31" fillId="10" borderId="59" xfId="0" applyFont="1" applyFill="1" applyBorder="1" applyAlignment="1">
      <alignment horizontal="center"/>
    </xf>
    <xf numFmtId="0" fontId="31" fillId="10" borderId="59" xfId="0" applyFont="1" applyFill="1" applyBorder="1" applyAlignment="1">
      <alignment horizontal="right"/>
    </xf>
    <xf numFmtId="17" fontId="31" fillId="0" borderId="59" xfId="0" applyNumberFormat="1" applyFont="1" applyBorder="1" applyAlignment="1">
      <alignment horizontal="right"/>
    </xf>
    <xf numFmtId="0" fontId="31" fillId="10" borderId="59" xfId="0" applyFont="1" applyFill="1" applyBorder="1"/>
    <xf numFmtId="0" fontId="31" fillId="10" borderId="60" xfId="0" applyFont="1" applyFill="1" applyBorder="1"/>
    <xf numFmtId="3" fontId="31" fillId="10" borderId="59" xfId="0" applyNumberFormat="1" applyFont="1" applyFill="1" applyBorder="1" applyAlignment="1">
      <alignment horizontal="right"/>
    </xf>
    <xf numFmtId="17" fontId="31" fillId="10" borderId="59" xfId="0" applyNumberFormat="1" applyFont="1" applyFill="1" applyBorder="1" applyAlignment="1">
      <alignment horizontal="right"/>
    </xf>
    <xf numFmtId="0" fontId="31" fillId="10" borderId="59" xfId="0" applyFont="1" applyFill="1" applyBorder="1" applyAlignment="1">
      <alignment horizontal="right" vertical="center" wrapText="1"/>
    </xf>
    <xf numFmtId="0" fontId="31" fillId="0" borderId="59" xfId="0" applyFont="1" applyBorder="1" applyAlignment="1">
      <alignment horizontal="right"/>
    </xf>
    <xf numFmtId="0" fontId="32" fillId="0" borderId="59" xfId="0" applyFont="1" applyBorder="1"/>
    <xf numFmtId="3" fontId="32" fillId="0" borderId="59" xfId="1" applyNumberFormat="1" applyFont="1" applyBorder="1" applyAlignment="1"/>
    <xf numFmtId="3" fontId="32" fillId="0" borderId="59" xfId="0" applyNumberFormat="1" applyFont="1" applyBorder="1"/>
    <xf numFmtId="0" fontId="31" fillId="0" borderId="59" xfId="0" applyFont="1" applyBorder="1"/>
    <xf numFmtId="3" fontId="31" fillId="0" borderId="59" xfId="0" applyNumberFormat="1" applyFont="1" applyBorder="1"/>
    <xf numFmtId="168" fontId="32" fillId="0" borderId="59" xfId="0" applyNumberFormat="1" applyFont="1" applyBorder="1"/>
    <xf numFmtId="0" fontId="4" fillId="0" borderId="59" xfId="2" applyFont="1" applyBorder="1" applyAlignment="1">
      <alignment horizontal="left"/>
    </xf>
    <xf numFmtId="3" fontId="4" fillId="0" borderId="59" xfId="2" applyNumberFormat="1" applyFont="1" applyBorder="1" applyAlignment="1">
      <alignment horizontal="right"/>
    </xf>
    <xf numFmtId="3" fontId="32" fillId="0" borderId="59" xfId="2" applyNumberFormat="1" applyFont="1" applyBorder="1" applyAlignment="1">
      <alignment horizontal="right"/>
    </xf>
    <xf numFmtId="0" fontId="33" fillId="0" borderId="59" xfId="0" applyFont="1" applyFill="1" applyBorder="1"/>
    <xf numFmtId="3" fontId="31" fillId="0" borderId="59" xfId="0" applyNumberFormat="1" applyFont="1" applyBorder="1" applyAlignment="1">
      <alignment horizontal="right"/>
    </xf>
    <xf numFmtId="3" fontId="31" fillId="10" borderId="59" xfId="0" applyNumberFormat="1" applyFont="1" applyFill="1" applyBorder="1" applyAlignment="1">
      <alignment wrapText="1"/>
    </xf>
    <xf numFmtId="0" fontId="32" fillId="0" borderId="59" xfId="0" applyFont="1" applyFill="1" applyBorder="1"/>
    <xf numFmtId="3" fontId="32" fillId="10" borderId="59" xfId="0" applyNumberFormat="1" applyFont="1" applyFill="1" applyBorder="1"/>
    <xf numFmtId="0" fontId="32" fillId="0" borderId="59" xfId="0" applyFont="1" applyBorder="1" applyAlignment="1">
      <alignment wrapText="1"/>
    </xf>
    <xf numFmtId="3" fontId="32" fillId="10" borderId="59" xfId="0" applyNumberFormat="1" applyFont="1" applyFill="1" applyBorder="1" applyAlignment="1">
      <alignment horizontal="right" indent="1"/>
    </xf>
    <xf numFmtId="168" fontId="32" fillId="0" borderId="59" xfId="1" applyNumberFormat="1" applyFont="1" applyFill="1" applyBorder="1" applyAlignment="1">
      <alignment horizontal="center"/>
    </xf>
    <xf numFmtId="3" fontId="32" fillId="0" borderId="59" xfId="0" applyNumberFormat="1" applyFont="1" applyBorder="1" applyAlignment="1">
      <alignment horizontal="center"/>
    </xf>
    <xf numFmtId="49" fontId="30" fillId="3" borderId="19" xfId="0" applyNumberFormat="1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4" fillId="9" borderId="38" xfId="0" applyFont="1" applyFill="1" applyBorder="1" applyAlignment="1">
      <alignment vertical="center"/>
    </xf>
    <xf numFmtId="0" fontId="36" fillId="12" borderId="19" xfId="0" applyFont="1" applyFill="1" applyBorder="1" applyAlignment="1">
      <alignment wrapText="1"/>
    </xf>
    <xf numFmtId="0" fontId="31" fillId="10" borderId="59" xfId="0" applyFont="1" applyFill="1" applyBorder="1" applyAlignment="1">
      <alignment wrapText="1"/>
    </xf>
    <xf numFmtId="0" fontId="31" fillId="10" borderId="60" xfId="0" applyFont="1" applyFill="1" applyBorder="1" applyAlignment="1">
      <alignment wrapText="1"/>
    </xf>
    <xf numFmtId="0" fontId="31" fillId="0" borderId="59" xfId="0" applyFont="1" applyBorder="1" applyAlignment="1"/>
    <xf numFmtId="0" fontId="31" fillId="0" borderId="60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7" fillId="11" borderId="19" xfId="0" applyFont="1" applyFill="1" applyBorder="1" applyAlignment="1">
      <alignment wrapText="1"/>
    </xf>
    <xf numFmtId="0" fontId="28" fillId="10" borderId="59" xfId="0" applyFont="1" applyFill="1" applyBorder="1" applyAlignment="1">
      <alignment wrapText="1"/>
    </xf>
    <xf numFmtId="0" fontId="20" fillId="10" borderId="60" xfId="0" applyFont="1" applyFill="1" applyBorder="1" applyAlignment="1">
      <alignment wrapText="1"/>
    </xf>
    <xf numFmtId="0" fontId="20" fillId="10" borderId="59" xfId="0" applyFont="1" applyFill="1" applyBorder="1" applyAlignment="1">
      <alignment wrapText="1"/>
    </xf>
    <xf numFmtId="0" fontId="20" fillId="10" borderId="59" xfId="0" applyFont="1" applyFill="1" applyBorder="1" applyAlignment="1"/>
    <xf numFmtId="0" fontId="20" fillId="10" borderId="60" xfId="0" applyFont="1" applyFill="1" applyBorder="1" applyAlignment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0</xdr:rowOff>
    </xdr:from>
    <xdr:to>
      <xdr:col>7</xdr:col>
      <xdr:colOff>9525</xdr:colOff>
      <xdr:row>5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0"/>
          <a:ext cx="615315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94"/>
  <sheetViews>
    <sheetView tabSelected="1" workbookViewId="0">
      <selection activeCell="D38" sqref="D38"/>
    </sheetView>
  </sheetViews>
  <sheetFormatPr baseColWidth="10" defaultColWidth="11.42578125" defaultRowHeight="12.75" x14ac:dyDescent="0.25"/>
  <cols>
    <col min="1" max="1" width="7.5703125" style="171" customWidth="1"/>
    <col min="2" max="2" width="18.85546875" style="171" customWidth="1"/>
    <col min="3" max="3" width="16.85546875" style="171" customWidth="1"/>
    <col min="4" max="5" width="11.5703125" style="171" bestFit="1" customWidth="1"/>
    <col min="6" max="6" width="16.7109375" style="171" customWidth="1"/>
    <col min="7" max="7" width="16.57031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98"/>
      <c r="C2" s="198"/>
      <c r="D2" s="225"/>
      <c r="E2" s="198"/>
      <c r="F2" s="198"/>
      <c r="G2" s="198"/>
    </row>
    <row r="3" spans="2:7" x14ac:dyDescent="0.25">
      <c r="B3" s="198"/>
      <c r="C3" s="198"/>
      <c r="D3" s="225"/>
      <c r="E3" s="198"/>
      <c r="F3" s="198"/>
      <c r="G3" s="198"/>
    </row>
    <row r="4" spans="2:7" x14ac:dyDescent="0.25">
      <c r="B4" s="198"/>
      <c r="C4" s="198"/>
      <c r="D4" s="225"/>
      <c r="E4" s="198"/>
      <c r="F4" s="198"/>
      <c r="G4" s="198"/>
    </row>
    <row r="5" spans="2:7" x14ac:dyDescent="0.25">
      <c r="B5" s="198"/>
      <c r="C5" s="198"/>
      <c r="D5" s="225"/>
      <c r="E5" s="198"/>
      <c r="F5" s="198"/>
      <c r="G5" s="198"/>
    </row>
    <row r="6" spans="2:7" x14ac:dyDescent="0.25">
      <c r="B6" s="198"/>
      <c r="C6" s="198"/>
      <c r="D6" s="225"/>
      <c r="E6" s="198"/>
      <c r="F6" s="198"/>
      <c r="G6" s="198"/>
    </row>
    <row r="7" spans="2:7" x14ac:dyDescent="0.25">
      <c r="B7" s="226" t="s">
        <v>0</v>
      </c>
      <c r="C7" s="257" t="s">
        <v>104</v>
      </c>
      <c r="D7" s="225"/>
      <c r="E7" s="289" t="s">
        <v>106</v>
      </c>
      <c r="F7" s="289"/>
      <c r="G7" s="263">
        <v>50000</v>
      </c>
    </row>
    <row r="8" spans="2:7" ht="15" customHeight="1" x14ac:dyDescent="0.25">
      <c r="B8" s="256" t="s">
        <v>1</v>
      </c>
      <c r="C8" s="258" t="s">
        <v>105</v>
      </c>
      <c r="D8" s="225"/>
      <c r="E8" s="290" t="s">
        <v>2</v>
      </c>
      <c r="F8" s="291"/>
      <c r="G8" s="264" t="s">
        <v>107</v>
      </c>
    </row>
    <row r="9" spans="2:7" x14ac:dyDescent="0.25">
      <c r="B9" s="256" t="s">
        <v>3</v>
      </c>
      <c r="C9" s="259" t="s">
        <v>73</v>
      </c>
      <c r="D9" s="225"/>
      <c r="E9" s="290" t="s">
        <v>108</v>
      </c>
      <c r="F9" s="291"/>
      <c r="G9" s="263">
        <v>500</v>
      </c>
    </row>
    <row r="10" spans="2:7" x14ac:dyDescent="0.25">
      <c r="B10" s="256" t="s">
        <v>5</v>
      </c>
      <c r="C10" s="259" t="s">
        <v>74</v>
      </c>
      <c r="D10" s="225"/>
      <c r="E10" s="261" t="s">
        <v>6</v>
      </c>
      <c r="F10" s="262"/>
      <c r="G10" s="263">
        <f>G7*G9</f>
        <v>25000000</v>
      </c>
    </row>
    <row r="11" spans="2:7" x14ac:dyDescent="0.25">
      <c r="B11" s="256" t="s">
        <v>7</v>
      </c>
      <c r="C11" s="259" t="s">
        <v>151</v>
      </c>
      <c r="D11" s="225"/>
      <c r="E11" s="290" t="s">
        <v>8</v>
      </c>
      <c r="F11" s="291"/>
      <c r="G11" s="265" t="s">
        <v>101</v>
      </c>
    </row>
    <row r="12" spans="2:7" x14ac:dyDescent="0.25">
      <c r="B12" s="256" t="s">
        <v>9</v>
      </c>
      <c r="C12" s="259" t="s">
        <v>98</v>
      </c>
      <c r="D12" s="225"/>
      <c r="E12" s="290" t="s">
        <v>10</v>
      </c>
      <c r="F12" s="291"/>
      <c r="G12" s="264" t="s">
        <v>109</v>
      </c>
    </row>
    <row r="13" spans="2:7" x14ac:dyDescent="0.25">
      <c r="B13" s="256" t="s">
        <v>11</v>
      </c>
      <c r="C13" s="260">
        <v>44896</v>
      </c>
      <c r="D13" s="225"/>
      <c r="E13" s="292" t="s">
        <v>12</v>
      </c>
      <c r="F13" s="293"/>
      <c r="G13" s="266" t="s">
        <v>110</v>
      </c>
    </row>
    <row r="14" spans="2:7" x14ac:dyDescent="0.25">
      <c r="B14" s="227"/>
      <c r="C14" s="228"/>
      <c r="D14" s="229"/>
      <c r="E14" s="230"/>
      <c r="F14" s="230"/>
      <c r="G14" s="231"/>
    </row>
    <row r="15" spans="2:7" x14ac:dyDescent="0.25">
      <c r="B15" s="285" t="s">
        <v>13</v>
      </c>
      <c r="C15" s="286"/>
      <c r="D15" s="286"/>
      <c r="E15" s="286"/>
      <c r="F15" s="286"/>
      <c r="G15" s="286"/>
    </row>
    <row r="16" spans="2:7" x14ac:dyDescent="0.25">
      <c r="B16" s="230"/>
      <c r="C16" s="234"/>
      <c r="D16" s="234"/>
      <c r="E16" s="234"/>
      <c r="F16" s="230"/>
      <c r="G16" s="230"/>
    </row>
    <row r="17" spans="2:7" x14ac:dyDescent="0.25">
      <c r="B17" s="236" t="s">
        <v>14</v>
      </c>
      <c r="C17" s="193"/>
      <c r="D17" s="193"/>
      <c r="E17" s="193"/>
      <c r="F17" s="193"/>
      <c r="G17" s="193"/>
    </row>
    <row r="18" spans="2:7" x14ac:dyDescent="0.25">
      <c r="B18" s="237" t="s">
        <v>15</v>
      </c>
      <c r="C18" s="237" t="s">
        <v>16</v>
      </c>
      <c r="D18" s="237" t="s">
        <v>17</v>
      </c>
      <c r="E18" s="237" t="s">
        <v>18</v>
      </c>
      <c r="F18" s="237" t="s">
        <v>19</v>
      </c>
      <c r="G18" s="237" t="s">
        <v>20</v>
      </c>
    </row>
    <row r="19" spans="2:7" x14ac:dyDescent="0.25">
      <c r="B19" s="267" t="s">
        <v>111</v>
      </c>
      <c r="C19" s="173" t="s">
        <v>21</v>
      </c>
      <c r="D19" s="174">
        <v>14</v>
      </c>
      <c r="E19" s="173" t="s">
        <v>102</v>
      </c>
      <c r="F19" s="268">
        <v>40000</v>
      </c>
      <c r="G19" s="269">
        <f t="shared" ref="G19:G23" si="0">F19*D19</f>
        <v>560000</v>
      </c>
    </row>
    <row r="20" spans="2:7" x14ac:dyDescent="0.25">
      <c r="B20" s="267" t="s">
        <v>112</v>
      </c>
      <c r="C20" s="173" t="s">
        <v>21</v>
      </c>
      <c r="D20" s="174">
        <v>16</v>
      </c>
      <c r="E20" s="173" t="s">
        <v>113</v>
      </c>
      <c r="F20" s="268">
        <v>40000</v>
      </c>
      <c r="G20" s="269">
        <f t="shared" si="0"/>
        <v>640000</v>
      </c>
    </row>
    <row r="21" spans="2:7" x14ac:dyDescent="0.25">
      <c r="B21" s="267" t="s">
        <v>91</v>
      </c>
      <c r="C21" s="173" t="s">
        <v>21</v>
      </c>
      <c r="D21" s="174">
        <v>8</v>
      </c>
      <c r="E21" s="173" t="s">
        <v>114</v>
      </c>
      <c r="F21" s="268">
        <v>40000</v>
      </c>
      <c r="G21" s="269">
        <f t="shared" si="0"/>
        <v>320000</v>
      </c>
    </row>
    <row r="22" spans="2:7" x14ac:dyDescent="0.25">
      <c r="B22" s="267" t="s">
        <v>96</v>
      </c>
      <c r="C22" s="173" t="s">
        <v>21</v>
      </c>
      <c r="D22" s="174">
        <v>4</v>
      </c>
      <c r="E22" s="173" t="s">
        <v>115</v>
      </c>
      <c r="F22" s="268">
        <v>40000</v>
      </c>
      <c r="G22" s="269">
        <f t="shared" si="0"/>
        <v>160000</v>
      </c>
    </row>
    <row r="23" spans="2:7" x14ac:dyDescent="0.25">
      <c r="B23" s="267" t="s">
        <v>100</v>
      </c>
      <c r="C23" s="173" t="s">
        <v>21</v>
      </c>
      <c r="D23" s="174">
        <v>4</v>
      </c>
      <c r="E23" s="173" t="s">
        <v>116</v>
      </c>
      <c r="F23" s="268">
        <v>40000</v>
      </c>
      <c r="G23" s="269">
        <f t="shared" si="0"/>
        <v>160000</v>
      </c>
    </row>
    <row r="24" spans="2:7" x14ac:dyDescent="0.25">
      <c r="B24" s="238" t="s">
        <v>22</v>
      </c>
      <c r="C24" s="239"/>
      <c r="D24" s="239"/>
      <c r="E24" s="239"/>
      <c r="F24" s="240"/>
      <c r="G24" s="240">
        <f>SUM(G19:G23)</f>
        <v>1840000</v>
      </c>
    </row>
    <row r="25" spans="2:7" x14ac:dyDescent="0.25">
      <c r="B25" s="232"/>
      <c r="C25" s="233"/>
      <c r="D25" s="233"/>
      <c r="E25" s="233"/>
      <c r="F25" s="235"/>
      <c r="G25" s="235"/>
    </row>
    <row r="26" spans="2:7" x14ac:dyDescent="0.25">
      <c r="B26" s="175" t="s">
        <v>23</v>
      </c>
      <c r="C26" s="176"/>
      <c r="D26" s="177"/>
      <c r="E26" s="177"/>
      <c r="F26" s="178"/>
      <c r="G26" s="178"/>
    </row>
    <row r="27" spans="2:7" x14ac:dyDescent="0.25">
      <c r="B27" s="179" t="s">
        <v>15</v>
      </c>
      <c r="C27" s="180" t="s">
        <v>16</v>
      </c>
      <c r="D27" s="180" t="s">
        <v>17</v>
      </c>
      <c r="E27" s="179" t="s">
        <v>18</v>
      </c>
      <c r="F27" s="180" t="s">
        <v>19</v>
      </c>
      <c r="G27" s="179" t="s">
        <v>20</v>
      </c>
    </row>
    <row r="28" spans="2:7" x14ac:dyDescent="0.25">
      <c r="B28" s="270"/>
      <c r="C28" s="173"/>
      <c r="D28" s="181">
        <v>0</v>
      </c>
      <c r="E28" s="173"/>
      <c r="F28" s="271"/>
      <c r="G28" s="272">
        <f>D28*F28</f>
        <v>0</v>
      </c>
    </row>
    <row r="29" spans="2:7" x14ac:dyDescent="0.25">
      <c r="B29" s="182" t="s">
        <v>24</v>
      </c>
      <c r="C29" s="183"/>
      <c r="D29" s="183"/>
      <c r="E29" s="183"/>
      <c r="F29" s="184"/>
      <c r="G29" s="241">
        <f>SUM(G28:G28)</f>
        <v>0</v>
      </c>
    </row>
    <row r="30" spans="2:7" x14ac:dyDescent="0.25">
      <c r="B30" s="188"/>
      <c r="C30" s="188"/>
      <c r="D30" s="188"/>
      <c r="E30" s="188"/>
      <c r="F30" s="189"/>
      <c r="G30" s="189"/>
    </row>
    <row r="31" spans="2:7" x14ac:dyDescent="0.25">
      <c r="B31" s="236" t="s">
        <v>25</v>
      </c>
      <c r="C31" s="242"/>
      <c r="D31" s="242"/>
      <c r="E31" s="242"/>
      <c r="F31" s="193"/>
      <c r="G31" s="193"/>
    </row>
    <row r="32" spans="2:7" x14ac:dyDescent="0.25">
      <c r="B32" s="243" t="s">
        <v>15</v>
      </c>
      <c r="C32" s="243" t="s">
        <v>16</v>
      </c>
      <c r="D32" s="243" t="s">
        <v>17</v>
      </c>
      <c r="E32" s="243" t="s">
        <v>18</v>
      </c>
      <c r="F32" s="237" t="s">
        <v>19</v>
      </c>
      <c r="G32" s="243" t="s">
        <v>20</v>
      </c>
    </row>
    <row r="33" spans="2:9" x14ac:dyDescent="0.25">
      <c r="B33" s="273" t="s">
        <v>26</v>
      </c>
      <c r="C33" s="185" t="s">
        <v>70</v>
      </c>
      <c r="D33" s="185">
        <v>0.125</v>
      </c>
      <c r="E33" s="185" t="s">
        <v>76</v>
      </c>
      <c r="F33" s="274">
        <v>360000</v>
      </c>
      <c r="G33" s="275">
        <f>D33*F33</f>
        <v>45000</v>
      </c>
    </row>
    <row r="34" spans="2:9" x14ac:dyDescent="0.25">
      <c r="B34" s="273" t="s">
        <v>71</v>
      </c>
      <c r="C34" s="185" t="s">
        <v>70</v>
      </c>
      <c r="D34" s="185">
        <v>0.375</v>
      </c>
      <c r="E34" s="185" t="s">
        <v>76</v>
      </c>
      <c r="F34" s="274">
        <v>360000</v>
      </c>
      <c r="G34" s="275">
        <f t="shared" ref="G34:G36" si="1">D34*F34</f>
        <v>135000</v>
      </c>
    </row>
    <row r="35" spans="2:9" x14ac:dyDescent="0.25">
      <c r="B35" s="273" t="s">
        <v>97</v>
      </c>
      <c r="C35" s="185" t="s">
        <v>70</v>
      </c>
      <c r="D35" s="185">
        <v>0.25</v>
      </c>
      <c r="E35" s="185" t="s">
        <v>102</v>
      </c>
      <c r="F35" s="274">
        <v>360000</v>
      </c>
      <c r="G35" s="275">
        <f t="shared" si="1"/>
        <v>90000</v>
      </c>
    </row>
    <row r="36" spans="2:9" x14ac:dyDescent="0.25">
      <c r="B36" s="273" t="s">
        <v>77</v>
      </c>
      <c r="C36" s="185" t="s">
        <v>70</v>
      </c>
      <c r="D36" s="185">
        <v>0.125</v>
      </c>
      <c r="E36" s="185" t="s">
        <v>102</v>
      </c>
      <c r="F36" s="274">
        <v>360000</v>
      </c>
      <c r="G36" s="275">
        <f t="shared" si="1"/>
        <v>45000</v>
      </c>
    </row>
    <row r="37" spans="2:9" x14ac:dyDescent="0.25">
      <c r="B37" s="273" t="s">
        <v>117</v>
      </c>
      <c r="C37" s="185" t="s">
        <v>70</v>
      </c>
      <c r="D37" s="185">
        <v>0.125</v>
      </c>
      <c r="E37" s="185" t="s">
        <v>116</v>
      </c>
      <c r="F37" s="274">
        <v>360000</v>
      </c>
      <c r="G37" s="275">
        <f>D37*F37</f>
        <v>45000</v>
      </c>
    </row>
    <row r="38" spans="2:9" x14ac:dyDescent="0.25">
      <c r="B38" s="238" t="s">
        <v>27</v>
      </c>
      <c r="C38" s="239"/>
      <c r="D38" s="239"/>
      <c r="E38" s="239"/>
      <c r="F38" s="240"/>
      <c r="G38" s="240">
        <f>SUM(G33:G37)</f>
        <v>360000</v>
      </c>
    </row>
    <row r="39" spans="2:9" x14ac:dyDescent="0.25">
      <c r="B39" s="230"/>
      <c r="C39" s="230"/>
      <c r="D39" s="230"/>
      <c r="E39" s="230"/>
      <c r="F39" s="244"/>
      <c r="G39" s="244"/>
    </row>
    <row r="40" spans="2:9" x14ac:dyDescent="0.25">
      <c r="B40" s="236" t="s">
        <v>28</v>
      </c>
      <c r="C40" s="242"/>
      <c r="D40" s="242"/>
      <c r="E40" s="242"/>
      <c r="F40" s="193"/>
      <c r="G40" s="193"/>
    </row>
    <row r="41" spans="2:9" ht="25.5" x14ac:dyDescent="0.25">
      <c r="B41" s="237" t="s">
        <v>29</v>
      </c>
      <c r="C41" s="237" t="s">
        <v>30</v>
      </c>
      <c r="D41" s="237" t="s">
        <v>31</v>
      </c>
      <c r="E41" s="237" t="s">
        <v>18</v>
      </c>
      <c r="F41" s="237" t="s">
        <v>19</v>
      </c>
      <c r="G41" s="237" t="s">
        <v>20</v>
      </c>
    </row>
    <row r="42" spans="2:9" x14ac:dyDescent="0.25">
      <c r="B42" s="276" t="s">
        <v>63</v>
      </c>
      <c r="C42" s="186"/>
      <c r="D42" s="283"/>
      <c r="E42" s="173"/>
      <c r="F42" s="277"/>
      <c r="G42" s="278"/>
    </row>
    <row r="43" spans="2:9" x14ac:dyDescent="0.25">
      <c r="B43" s="279" t="s">
        <v>118</v>
      </c>
      <c r="C43" s="186" t="s">
        <v>16</v>
      </c>
      <c r="D43" s="283">
        <v>75000</v>
      </c>
      <c r="E43" s="173" t="s">
        <v>102</v>
      </c>
      <c r="F43" s="277">
        <v>57</v>
      </c>
      <c r="G43" s="280">
        <f>F43*D43</f>
        <v>4275000</v>
      </c>
      <c r="I43" s="187"/>
    </row>
    <row r="44" spans="2:9" x14ac:dyDescent="0.25">
      <c r="B44" s="276" t="s">
        <v>32</v>
      </c>
      <c r="C44" s="186"/>
      <c r="D44" s="283"/>
      <c r="E44" s="173"/>
      <c r="F44" s="277"/>
      <c r="G44" s="278"/>
      <c r="I44" s="187"/>
    </row>
    <row r="45" spans="2:9" x14ac:dyDescent="0.25">
      <c r="B45" s="279" t="s">
        <v>119</v>
      </c>
      <c r="C45" s="186" t="s">
        <v>33</v>
      </c>
      <c r="D45" s="283">
        <v>300</v>
      </c>
      <c r="E45" s="173" t="s">
        <v>102</v>
      </c>
      <c r="F45" s="277">
        <v>815</v>
      </c>
      <c r="G45" s="280">
        <f t="shared" ref="G45:G53" si="2">F45*D45</f>
        <v>244500</v>
      </c>
      <c r="I45" s="187"/>
    </row>
    <row r="46" spans="2:9" x14ac:dyDescent="0.25">
      <c r="B46" s="279" t="s">
        <v>64</v>
      </c>
      <c r="C46" s="186" t="s">
        <v>33</v>
      </c>
      <c r="D46" s="283">
        <v>300</v>
      </c>
      <c r="E46" s="173" t="s">
        <v>120</v>
      </c>
      <c r="F46" s="277">
        <v>430</v>
      </c>
      <c r="G46" s="280">
        <f t="shared" si="2"/>
        <v>129000</v>
      </c>
      <c r="I46" s="187"/>
    </row>
    <row r="47" spans="2:9" x14ac:dyDescent="0.25">
      <c r="B47" s="276" t="s">
        <v>66</v>
      </c>
      <c r="C47" s="186"/>
      <c r="D47" s="283"/>
      <c r="E47" s="173"/>
      <c r="F47" s="277"/>
      <c r="G47" s="280">
        <f t="shared" si="2"/>
        <v>0</v>
      </c>
      <c r="I47" s="187"/>
    </row>
    <row r="48" spans="2:9" x14ac:dyDescent="0.25">
      <c r="B48" s="267" t="s">
        <v>121</v>
      </c>
      <c r="C48" s="186" t="s">
        <v>33</v>
      </c>
      <c r="D48" s="283">
        <v>1</v>
      </c>
      <c r="E48" s="173" t="s">
        <v>120</v>
      </c>
      <c r="F48" s="277">
        <v>18000</v>
      </c>
      <c r="G48" s="280">
        <f t="shared" si="2"/>
        <v>18000</v>
      </c>
      <c r="I48" s="187"/>
    </row>
    <row r="49" spans="2:9" x14ac:dyDescent="0.25">
      <c r="B49" s="279" t="s">
        <v>122</v>
      </c>
      <c r="C49" s="186" t="s">
        <v>33</v>
      </c>
      <c r="D49" s="283">
        <v>2</v>
      </c>
      <c r="E49" s="173" t="s">
        <v>116</v>
      </c>
      <c r="F49" s="277">
        <v>9040</v>
      </c>
      <c r="G49" s="280">
        <f t="shared" si="2"/>
        <v>18080</v>
      </c>
      <c r="I49" s="187"/>
    </row>
    <row r="50" spans="2:9" x14ac:dyDescent="0.25">
      <c r="B50" s="276" t="s">
        <v>67</v>
      </c>
      <c r="C50" s="186"/>
      <c r="D50" s="283"/>
      <c r="E50" s="173"/>
      <c r="F50" s="277"/>
      <c r="G50" s="280">
        <f t="shared" si="2"/>
        <v>0</v>
      </c>
      <c r="I50" s="187"/>
    </row>
    <row r="51" spans="2:9" x14ac:dyDescent="0.25">
      <c r="B51" s="267" t="s">
        <v>78</v>
      </c>
      <c r="C51" s="173" t="s">
        <v>33</v>
      </c>
      <c r="D51" s="181">
        <v>0.5</v>
      </c>
      <c r="E51" s="185" t="s">
        <v>116</v>
      </c>
      <c r="F51" s="271">
        <v>79100</v>
      </c>
      <c r="G51" s="280">
        <f t="shared" si="2"/>
        <v>39550</v>
      </c>
      <c r="I51" s="187"/>
    </row>
    <row r="52" spans="2:9" x14ac:dyDescent="0.25">
      <c r="B52" s="276" t="s">
        <v>35</v>
      </c>
      <c r="C52" s="173"/>
      <c r="D52" s="181"/>
      <c r="E52" s="185"/>
      <c r="F52" s="271"/>
      <c r="G52" s="280">
        <f t="shared" si="2"/>
        <v>0</v>
      </c>
      <c r="I52" s="187"/>
    </row>
    <row r="53" spans="2:9" x14ac:dyDescent="0.25">
      <c r="B53" s="267" t="s">
        <v>123</v>
      </c>
      <c r="C53" s="173" t="s">
        <v>94</v>
      </c>
      <c r="D53" s="181">
        <v>4</v>
      </c>
      <c r="E53" s="173" t="s">
        <v>124</v>
      </c>
      <c r="F53" s="271">
        <v>16046</v>
      </c>
      <c r="G53" s="280">
        <f t="shared" si="2"/>
        <v>64184</v>
      </c>
      <c r="I53" s="187"/>
    </row>
    <row r="54" spans="2:9" x14ac:dyDescent="0.25">
      <c r="B54" s="267" t="s">
        <v>125</v>
      </c>
      <c r="C54" s="173" t="s">
        <v>94</v>
      </c>
      <c r="D54" s="181">
        <v>5</v>
      </c>
      <c r="E54" s="173" t="s">
        <v>124</v>
      </c>
      <c r="F54" s="271">
        <v>16200</v>
      </c>
      <c r="G54" s="280">
        <f t="shared" ref="G54:G56" si="3">F54*D54</f>
        <v>81000</v>
      </c>
      <c r="I54" s="187"/>
    </row>
    <row r="55" spans="2:9" x14ac:dyDescent="0.25">
      <c r="B55" s="267" t="s">
        <v>99</v>
      </c>
      <c r="C55" s="173" t="s">
        <v>126</v>
      </c>
      <c r="D55" s="181">
        <v>1</v>
      </c>
      <c r="E55" s="173" t="s">
        <v>127</v>
      </c>
      <c r="F55" s="271">
        <v>30510</v>
      </c>
      <c r="G55" s="280">
        <f t="shared" si="3"/>
        <v>30510</v>
      </c>
      <c r="I55" s="187"/>
    </row>
    <row r="56" spans="2:9" x14ac:dyDescent="0.25">
      <c r="B56" s="267" t="s">
        <v>128</v>
      </c>
      <c r="C56" s="173" t="s">
        <v>94</v>
      </c>
      <c r="D56" s="181">
        <v>4</v>
      </c>
      <c r="E56" s="173" t="s">
        <v>116</v>
      </c>
      <c r="F56" s="271">
        <v>11300</v>
      </c>
      <c r="G56" s="280">
        <f t="shared" si="3"/>
        <v>45200</v>
      </c>
      <c r="I56" s="187"/>
    </row>
    <row r="57" spans="2:9" x14ac:dyDescent="0.25">
      <c r="B57" s="238" t="s">
        <v>34</v>
      </c>
      <c r="C57" s="239"/>
      <c r="D57" s="239"/>
      <c r="E57" s="239"/>
      <c r="F57" s="240"/>
      <c r="G57" s="240">
        <f>SUM(G42:G56)</f>
        <v>4945024</v>
      </c>
    </row>
    <row r="58" spans="2:9" x14ac:dyDescent="0.25">
      <c r="B58" s="232"/>
      <c r="C58" s="233"/>
      <c r="D58" s="233"/>
      <c r="E58" s="245"/>
      <c r="F58" s="235"/>
      <c r="G58" s="235"/>
    </row>
    <row r="59" spans="2:9" x14ac:dyDescent="0.25">
      <c r="B59" s="175" t="s">
        <v>35</v>
      </c>
      <c r="C59" s="176"/>
      <c r="D59" s="177"/>
      <c r="E59" s="177"/>
      <c r="F59" s="178"/>
      <c r="G59" s="178"/>
    </row>
    <row r="60" spans="2:9" ht="25.5" x14ac:dyDescent="0.25">
      <c r="B60" s="179" t="s">
        <v>36</v>
      </c>
      <c r="C60" s="180" t="s">
        <v>30</v>
      </c>
      <c r="D60" s="180" t="s">
        <v>31</v>
      </c>
      <c r="E60" s="179" t="s">
        <v>18</v>
      </c>
      <c r="F60" s="180" t="s">
        <v>19</v>
      </c>
      <c r="G60" s="179" t="s">
        <v>20</v>
      </c>
    </row>
    <row r="61" spans="2:9" ht="25.5" x14ac:dyDescent="0.25">
      <c r="B61" s="281" t="s">
        <v>129</v>
      </c>
      <c r="C61" s="173" t="s">
        <v>16</v>
      </c>
      <c r="D61" s="284">
        <v>50000</v>
      </c>
      <c r="E61" s="173" t="s">
        <v>92</v>
      </c>
      <c r="F61" s="282">
        <v>28</v>
      </c>
      <c r="G61" s="280">
        <f t="shared" ref="G61:G62" si="4">F61*D61</f>
        <v>1400000</v>
      </c>
    </row>
    <row r="62" spans="2:9" x14ac:dyDescent="0.25">
      <c r="B62" s="281" t="s">
        <v>130</v>
      </c>
      <c r="C62" s="173" t="s">
        <v>16</v>
      </c>
      <c r="D62" s="284">
        <v>50000</v>
      </c>
      <c r="E62" s="173" t="s">
        <v>92</v>
      </c>
      <c r="F62" s="282">
        <v>19</v>
      </c>
      <c r="G62" s="280">
        <f t="shared" si="4"/>
        <v>950000</v>
      </c>
    </row>
    <row r="63" spans="2:9" x14ac:dyDescent="0.25">
      <c r="B63" s="182" t="s">
        <v>37</v>
      </c>
      <c r="C63" s="183"/>
      <c r="D63" s="183"/>
      <c r="E63" s="183"/>
      <c r="F63" s="246"/>
      <c r="G63" s="246">
        <f>SUM(G61:G61)</f>
        <v>1400000</v>
      </c>
    </row>
    <row r="64" spans="2:9" x14ac:dyDescent="0.25">
      <c r="B64" s="188"/>
      <c r="C64" s="188"/>
      <c r="D64" s="188"/>
      <c r="E64" s="188"/>
      <c r="F64" s="189"/>
      <c r="G64" s="189"/>
    </row>
    <row r="65" spans="2:7" x14ac:dyDescent="0.25">
      <c r="B65" s="236" t="s">
        <v>38</v>
      </c>
      <c r="C65" s="247"/>
      <c r="D65" s="247"/>
      <c r="E65" s="247"/>
      <c r="F65" s="247"/>
      <c r="G65" s="248">
        <f>G24+G29+G38+G57+G63</f>
        <v>8545024</v>
      </c>
    </row>
    <row r="66" spans="2:7" x14ac:dyDescent="0.25">
      <c r="B66" s="249" t="s">
        <v>39</v>
      </c>
      <c r="C66" s="250"/>
      <c r="D66" s="250"/>
      <c r="E66" s="250"/>
      <c r="F66" s="250"/>
      <c r="G66" s="251">
        <f>G65*0.05</f>
        <v>427251.20000000001</v>
      </c>
    </row>
    <row r="67" spans="2:7" x14ac:dyDescent="0.25">
      <c r="B67" s="236" t="s">
        <v>40</v>
      </c>
      <c r="C67" s="247"/>
      <c r="D67" s="247"/>
      <c r="E67" s="247"/>
      <c r="F67" s="247"/>
      <c r="G67" s="248">
        <f>G66+G65</f>
        <v>8972275.1999999993</v>
      </c>
    </row>
    <row r="68" spans="2:7" x14ac:dyDescent="0.25">
      <c r="B68" s="249" t="s">
        <v>41</v>
      </c>
      <c r="C68" s="250"/>
      <c r="D68" s="250"/>
      <c r="E68" s="250"/>
      <c r="F68" s="250"/>
      <c r="G68" s="251">
        <f>G10</f>
        <v>25000000</v>
      </c>
    </row>
    <row r="69" spans="2:7" x14ac:dyDescent="0.25">
      <c r="B69" s="236" t="s">
        <v>42</v>
      </c>
      <c r="C69" s="247"/>
      <c r="D69" s="247"/>
      <c r="E69" s="247"/>
      <c r="F69" s="247"/>
      <c r="G69" s="252">
        <f>G68-G67</f>
        <v>16027724.800000001</v>
      </c>
    </row>
    <row r="70" spans="2:7" x14ac:dyDescent="0.25">
      <c r="B70" s="190" t="s">
        <v>149</v>
      </c>
      <c r="C70" s="191"/>
      <c r="D70" s="191"/>
      <c r="E70" s="191"/>
      <c r="F70" s="191"/>
      <c r="G70" s="192"/>
    </row>
    <row r="71" spans="2:7" ht="13.5" thickBot="1" x14ac:dyDescent="0.3">
      <c r="B71" s="193"/>
      <c r="C71" s="191"/>
      <c r="D71" s="191"/>
      <c r="E71" s="191"/>
      <c r="F71" s="191"/>
      <c r="G71" s="192"/>
    </row>
    <row r="72" spans="2:7" x14ac:dyDescent="0.25">
      <c r="B72" s="194" t="s">
        <v>150</v>
      </c>
      <c r="C72" s="195"/>
      <c r="D72" s="195"/>
      <c r="E72" s="195"/>
      <c r="F72" s="196"/>
      <c r="G72" s="192"/>
    </row>
    <row r="73" spans="2:7" x14ac:dyDescent="0.25">
      <c r="B73" s="197" t="s">
        <v>45</v>
      </c>
      <c r="C73" s="198"/>
      <c r="D73" s="198"/>
      <c r="E73" s="198"/>
      <c r="F73" s="199"/>
      <c r="G73" s="192"/>
    </row>
    <row r="74" spans="2:7" x14ac:dyDescent="0.25">
      <c r="B74" s="197" t="s">
        <v>46</v>
      </c>
      <c r="C74" s="198"/>
      <c r="D74" s="198"/>
      <c r="E74" s="198"/>
      <c r="F74" s="199"/>
      <c r="G74" s="192"/>
    </row>
    <row r="75" spans="2:7" x14ac:dyDescent="0.25">
      <c r="B75" s="197" t="s">
        <v>47</v>
      </c>
      <c r="C75" s="198"/>
      <c r="D75" s="198"/>
      <c r="E75" s="198"/>
      <c r="F75" s="199"/>
      <c r="G75" s="192"/>
    </row>
    <row r="76" spans="2:7" x14ac:dyDescent="0.25">
      <c r="B76" s="197" t="s">
        <v>48</v>
      </c>
      <c r="C76" s="198"/>
      <c r="D76" s="198"/>
      <c r="E76" s="198"/>
      <c r="F76" s="199"/>
      <c r="G76" s="192"/>
    </row>
    <row r="77" spans="2:7" x14ac:dyDescent="0.25">
      <c r="B77" s="197" t="s">
        <v>49</v>
      </c>
      <c r="C77" s="198"/>
      <c r="D77" s="198"/>
      <c r="E77" s="198"/>
      <c r="F77" s="199"/>
      <c r="G77" s="192"/>
    </row>
    <row r="78" spans="2:7" ht="13.5" thickBot="1" x14ac:dyDescent="0.3">
      <c r="B78" s="200" t="s">
        <v>50</v>
      </c>
      <c r="C78" s="201"/>
      <c r="D78" s="201"/>
      <c r="E78" s="201"/>
      <c r="F78" s="202"/>
      <c r="G78" s="192"/>
    </row>
    <row r="79" spans="2:7" x14ac:dyDescent="0.25">
      <c r="B79" s="193"/>
      <c r="C79" s="198"/>
      <c r="D79" s="198"/>
      <c r="E79" s="198"/>
      <c r="F79" s="198"/>
      <c r="G79" s="192"/>
    </row>
    <row r="80" spans="2:7" ht="13.5" thickBot="1" x14ac:dyDescent="0.3">
      <c r="B80" s="287" t="s">
        <v>51</v>
      </c>
      <c r="C80" s="288"/>
      <c r="D80" s="203"/>
      <c r="E80" s="204"/>
      <c r="F80" s="204"/>
      <c r="G80" s="192"/>
    </row>
    <row r="81" spans="2:7" x14ac:dyDescent="0.25">
      <c r="B81" s="205" t="s">
        <v>36</v>
      </c>
      <c r="C81" s="206" t="s">
        <v>52</v>
      </c>
      <c r="D81" s="207" t="s">
        <v>53</v>
      </c>
      <c r="E81" s="204"/>
      <c r="F81" s="204"/>
      <c r="G81" s="192"/>
    </row>
    <row r="82" spans="2:7" x14ac:dyDescent="0.25">
      <c r="B82" s="208" t="s">
        <v>54</v>
      </c>
      <c r="C82" s="209">
        <f>G24</f>
        <v>1840000</v>
      </c>
      <c r="D82" s="210">
        <f>(C82/C88)</f>
        <v>0.20507618847892675</v>
      </c>
      <c r="E82" s="204"/>
      <c r="F82" s="204"/>
      <c r="G82" s="192"/>
    </row>
    <row r="83" spans="2:7" x14ac:dyDescent="0.25">
      <c r="B83" s="208" t="s">
        <v>55</v>
      </c>
      <c r="C83" s="255">
        <f>G29</f>
        <v>0</v>
      </c>
      <c r="D83" s="210">
        <f>C83/C88</f>
        <v>0</v>
      </c>
      <c r="E83" s="204"/>
      <c r="F83" s="204"/>
      <c r="G83" s="192"/>
    </row>
    <row r="84" spans="2:7" x14ac:dyDescent="0.25">
      <c r="B84" s="208" t="s">
        <v>56</v>
      </c>
      <c r="C84" s="209">
        <f>G38</f>
        <v>360000</v>
      </c>
      <c r="D84" s="210">
        <f>(C84/C88)</f>
        <v>4.012360209370306E-2</v>
      </c>
      <c r="E84" s="204"/>
      <c r="F84" s="204"/>
      <c r="G84" s="192"/>
    </row>
    <row r="85" spans="2:7" x14ac:dyDescent="0.25">
      <c r="B85" s="208" t="s">
        <v>29</v>
      </c>
      <c r="C85" s="209">
        <f>G57</f>
        <v>4945024</v>
      </c>
      <c r="D85" s="210">
        <f>(C85/C88)</f>
        <v>0.55114493144392185</v>
      </c>
      <c r="E85" s="204"/>
      <c r="F85" s="204"/>
      <c r="G85" s="192"/>
    </row>
    <row r="86" spans="2:7" x14ac:dyDescent="0.25">
      <c r="B86" s="208" t="s">
        <v>57</v>
      </c>
      <c r="C86" s="211">
        <f>G63</f>
        <v>1400000</v>
      </c>
      <c r="D86" s="210">
        <f>(C86/C88)</f>
        <v>0.15603623036440079</v>
      </c>
      <c r="E86" s="212"/>
      <c r="F86" s="212"/>
      <c r="G86" s="192"/>
    </row>
    <row r="87" spans="2:7" x14ac:dyDescent="0.25">
      <c r="B87" s="208" t="s">
        <v>58</v>
      </c>
      <c r="C87" s="211">
        <f>G66</f>
        <v>427251.20000000001</v>
      </c>
      <c r="D87" s="210">
        <f>(C87/C88)</f>
        <v>4.7619047619047623E-2</v>
      </c>
      <c r="E87" s="212"/>
      <c r="F87" s="212"/>
      <c r="G87" s="192"/>
    </row>
    <row r="88" spans="2:7" ht="13.5" thickBot="1" x14ac:dyDescent="0.3">
      <c r="B88" s="213" t="s">
        <v>59</v>
      </c>
      <c r="C88" s="214">
        <f>SUM(C82:C87)</f>
        <v>8972275.1999999993</v>
      </c>
      <c r="D88" s="215">
        <f>SUM(D82:D87)</f>
        <v>1</v>
      </c>
      <c r="E88" s="212"/>
      <c r="F88" s="212"/>
      <c r="G88" s="192"/>
    </row>
    <row r="89" spans="2:7" x14ac:dyDescent="0.25">
      <c r="B89" s="193"/>
      <c r="C89" s="191"/>
      <c r="D89" s="191"/>
      <c r="E89" s="191"/>
      <c r="F89" s="191"/>
      <c r="G89" s="192"/>
    </row>
    <row r="90" spans="2:7" x14ac:dyDescent="0.25">
      <c r="B90" s="170"/>
      <c r="C90" s="191"/>
      <c r="D90" s="191"/>
      <c r="E90" s="191"/>
      <c r="F90" s="191"/>
      <c r="G90" s="192"/>
    </row>
    <row r="91" spans="2:7" ht="13.5" thickBot="1" x14ac:dyDescent="0.3">
      <c r="B91" s="216"/>
      <c r="C91" s="217" t="s">
        <v>95</v>
      </c>
      <c r="D91" s="218"/>
      <c r="E91" s="219"/>
      <c r="F91" s="220"/>
      <c r="G91" s="192"/>
    </row>
    <row r="92" spans="2:7" x14ac:dyDescent="0.25">
      <c r="B92" s="221" t="s">
        <v>68</v>
      </c>
      <c r="C92" s="253">
        <v>49000</v>
      </c>
      <c r="D92" s="253">
        <v>50000</v>
      </c>
      <c r="E92" s="254">
        <v>51000</v>
      </c>
      <c r="F92" s="222"/>
      <c r="G92" s="223"/>
    </row>
    <row r="93" spans="2:7" ht="13.5" thickBot="1" x14ac:dyDescent="0.3">
      <c r="B93" s="213" t="s">
        <v>69</v>
      </c>
      <c r="C93" s="214">
        <f>(G67/C92)</f>
        <v>183.10765714285714</v>
      </c>
      <c r="D93" s="214">
        <f>(G67/D92)</f>
        <v>179.44550399999997</v>
      </c>
      <c r="E93" s="224">
        <f>(G67/E92)</f>
        <v>175.92696470588234</v>
      </c>
      <c r="F93" s="222"/>
      <c r="G93" s="223"/>
    </row>
    <row r="94" spans="2:7" x14ac:dyDescent="0.25">
      <c r="B94" s="190" t="s">
        <v>60</v>
      </c>
      <c r="C94" s="198"/>
      <c r="D94" s="198"/>
      <c r="E94" s="198"/>
      <c r="F94" s="198"/>
      <c r="G94" s="198"/>
    </row>
  </sheetData>
  <mergeCells count="8">
    <mergeCell ref="B15:G15"/>
    <mergeCell ref="B80:C80"/>
    <mergeCell ref="E7:F7"/>
    <mergeCell ref="E8:F8"/>
    <mergeCell ref="E9:F9"/>
    <mergeCell ref="E11:F11"/>
    <mergeCell ref="E12:F12"/>
    <mergeCell ref="E13:F13"/>
  </mergeCells>
  <pageMargins left="0.70866141732283472" right="0.70866141732283472" top="0.74803149606299213" bottom="0.74803149606299213" header="0.31496062992125984" footer="0.31496062992125984"/>
  <pageSetup paperSize="145" scale="7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131</v>
      </c>
      <c r="C9" s="5"/>
      <c r="D9" s="298" t="s">
        <v>133</v>
      </c>
      <c r="E9" s="298"/>
      <c r="F9" s="112">
        <v>50</v>
      </c>
    </row>
    <row r="10" spans="1:6" ht="15" customHeight="1" x14ac:dyDescent="0.25">
      <c r="A10" s="6" t="s">
        <v>1</v>
      </c>
      <c r="B10" s="107" t="s">
        <v>132</v>
      </c>
      <c r="C10" s="7"/>
      <c r="D10" s="299" t="s">
        <v>2</v>
      </c>
      <c r="E10" s="300"/>
      <c r="F10" s="101" t="s">
        <v>90</v>
      </c>
    </row>
    <row r="11" spans="1:6" ht="27" customHeight="1" x14ac:dyDescent="0.25">
      <c r="A11" s="6" t="s">
        <v>3</v>
      </c>
      <c r="B11" s="107" t="s">
        <v>73</v>
      </c>
      <c r="C11" s="7"/>
      <c r="D11" s="301" t="s">
        <v>4</v>
      </c>
      <c r="E11" s="300"/>
      <c r="F11" s="113">
        <v>33000</v>
      </c>
    </row>
    <row r="12" spans="1:6" x14ac:dyDescent="0.25">
      <c r="A12" s="6" t="s">
        <v>5</v>
      </c>
      <c r="B12" s="107" t="s">
        <v>74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75</v>
      </c>
      <c r="C13" s="7"/>
      <c r="D13" s="301" t="s">
        <v>8</v>
      </c>
      <c r="E13" s="300"/>
      <c r="F13" s="114" t="s">
        <v>134</v>
      </c>
    </row>
    <row r="14" spans="1:6" ht="25.5" x14ac:dyDescent="0.25">
      <c r="A14" s="6" t="s">
        <v>9</v>
      </c>
      <c r="B14" s="107" t="s">
        <v>98</v>
      </c>
      <c r="C14" s="7"/>
      <c r="D14" s="301" t="s">
        <v>10</v>
      </c>
      <c r="E14" s="300"/>
      <c r="F14" s="101" t="s">
        <v>135</v>
      </c>
    </row>
    <row r="15" spans="1:6" ht="26.25" thickBot="1" x14ac:dyDescent="0.3">
      <c r="A15" s="6" t="s">
        <v>11</v>
      </c>
      <c r="B15" s="137">
        <v>44531</v>
      </c>
      <c r="C15" s="7"/>
      <c r="D15" s="302" t="s">
        <v>12</v>
      </c>
      <c r="E15" s="303"/>
      <c r="F15" s="128" t="s">
        <v>148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94" t="s">
        <v>13</v>
      </c>
      <c r="B17" s="295"/>
      <c r="C17" s="295"/>
      <c r="D17" s="295"/>
      <c r="E17" s="295"/>
      <c r="F17" s="295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136</v>
      </c>
      <c r="B21" s="108" t="s">
        <v>79</v>
      </c>
      <c r="C21" s="108">
        <v>0.5</v>
      </c>
      <c r="D21" s="108" t="s">
        <v>89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26</v>
      </c>
      <c r="B22" s="110" t="s">
        <v>79</v>
      </c>
      <c r="C22" s="110">
        <v>0.5</v>
      </c>
      <c r="D22" s="110" t="s">
        <v>89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71</v>
      </c>
      <c r="B23" s="110" t="s">
        <v>79</v>
      </c>
      <c r="C23" s="110">
        <v>0.5</v>
      </c>
      <c r="D23" s="110" t="s">
        <v>137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82</v>
      </c>
      <c r="B24" s="110" t="s">
        <v>79</v>
      </c>
      <c r="C24" s="110">
        <v>0.5</v>
      </c>
      <c r="D24" s="110" t="s">
        <v>137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138</v>
      </c>
      <c r="B25" s="110" t="s">
        <v>79</v>
      </c>
      <c r="C25" s="110">
        <v>0.75</v>
      </c>
      <c r="D25" s="110" t="s">
        <v>137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139</v>
      </c>
      <c r="B26" s="110" t="s">
        <v>79</v>
      </c>
      <c r="C26" s="110">
        <v>0.5</v>
      </c>
      <c r="D26" s="110" t="s">
        <v>137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140</v>
      </c>
      <c r="B27" s="110" t="s">
        <v>79</v>
      </c>
      <c r="C27" s="110">
        <v>0.5</v>
      </c>
      <c r="D27" s="110" t="s">
        <v>141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142</v>
      </c>
      <c r="B28" s="110" t="s">
        <v>79</v>
      </c>
      <c r="C28" s="110">
        <v>0.75</v>
      </c>
      <c r="D28" s="110" t="s">
        <v>88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61</v>
      </c>
      <c r="B29" s="111" t="s">
        <v>79</v>
      </c>
      <c r="C29" s="111">
        <v>4</v>
      </c>
      <c r="D29" s="111" t="s">
        <v>81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26</v>
      </c>
      <c r="B34" s="152" t="s">
        <v>83</v>
      </c>
      <c r="C34" s="152">
        <v>0.5</v>
      </c>
      <c r="D34" s="152" t="s">
        <v>89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71</v>
      </c>
      <c r="B35" s="154" t="s">
        <v>83</v>
      </c>
      <c r="C35" s="154">
        <v>0.5</v>
      </c>
      <c r="D35" s="154" t="s">
        <v>137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82</v>
      </c>
      <c r="B36" s="154" t="s">
        <v>83</v>
      </c>
      <c r="C36" s="154">
        <v>0.5</v>
      </c>
      <c r="D36" s="154" t="s">
        <v>137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62</v>
      </c>
      <c r="B37" s="156" t="s">
        <v>83</v>
      </c>
      <c r="C37" s="156">
        <v>0.5</v>
      </c>
      <c r="D37" s="156" t="s">
        <v>81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27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28</v>
      </c>
      <c r="B46" s="26"/>
      <c r="C46" s="27"/>
      <c r="D46" s="27"/>
      <c r="E46" s="28"/>
      <c r="F46" s="28"/>
    </row>
    <row r="47" spans="1:6" ht="24.75" thickBot="1" x14ac:dyDescent="0.3">
      <c r="A47" s="33" t="s">
        <v>29</v>
      </c>
      <c r="B47" s="33" t="s">
        <v>30</v>
      </c>
      <c r="C47" s="33" t="s">
        <v>31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63</v>
      </c>
      <c r="B48" s="123"/>
      <c r="C48" s="123"/>
      <c r="D48" s="123"/>
      <c r="E48" s="124"/>
      <c r="F48" s="125"/>
    </row>
    <row r="49" spans="1:6" x14ac:dyDescent="0.25">
      <c r="A49" s="158" t="s">
        <v>143</v>
      </c>
      <c r="B49" s="154" t="s">
        <v>84</v>
      </c>
      <c r="C49" s="154">
        <v>150</v>
      </c>
      <c r="D49" s="154" t="s">
        <v>141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65</v>
      </c>
      <c r="B51" s="154" t="s">
        <v>84</v>
      </c>
      <c r="C51" s="154">
        <v>250</v>
      </c>
      <c r="D51" s="154" t="s">
        <v>141</v>
      </c>
      <c r="E51" s="155">
        <v>280</v>
      </c>
      <c r="F51" s="102">
        <f>E51*C51</f>
        <v>70000</v>
      </c>
    </row>
    <row r="52" spans="1:6" x14ac:dyDescent="0.25">
      <c r="A52" s="162" t="s">
        <v>103</v>
      </c>
      <c r="B52" s="154" t="s">
        <v>84</v>
      </c>
      <c r="C52" s="154">
        <v>100</v>
      </c>
      <c r="D52" s="154" t="s">
        <v>88</v>
      </c>
      <c r="E52" s="155">
        <v>980</v>
      </c>
      <c r="F52" s="102">
        <f>E52*C52</f>
        <v>98000</v>
      </c>
    </row>
    <row r="53" spans="1:6" x14ac:dyDescent="0.25">
      <c r="A53" s="135" t="s">
        <v>85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86</v>
      </c>
      <c r="B54" s="154" t="s">
        <v>87</v>
      </c>
      <c r="C54" s="154">
        <v>1.5</v>
      </c>
      <c r="D54" s="154" t="s">
        <v>89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144</v>
      </c>
      <c r="B55" s="154" t="s">
        <v>87</v>
      </c>
      <c r="C55" s="154">
        <v>1.5</v>
      </c>
      <c r="D55" s="154" t="s">
        <v>88</v>
      </c>
      <c r="E55" s="155">
        <v>11500</v>
      </c>
      <c r="F55" s="102">
        <f t="shared" si="2"/>
        <v>17250</v>
      </c>
    </row>
    <row r="56" spans="1:6" x14ac:dyDescent="0.25">
      <c r="A56" s="135" t="s">
        <v>35</v>
      </c>
      <c r="B56" s="163"/>
      <c r="C56" s="163"/>
      <c r="D56" s="163"/>
      <c r="E56" s="164"/>
      <c r="F56" s="165"/>
    </row>
    <row r="57" spans="1:6" x14ac:dyDescent="0.25">
      <c r="A57" s="158" t="s">
        <v>145</v>
      </c>
      <c r="B57" s="154" t="s">
        <v>87</v>
      </c>
      <c r="C57" s="154">
        <v>0.75</v>
      </c>
      <c r="D57" s="154" t="s">
        <v>80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72</v>
      </c>
      <c r="B58" s="156" t="s">
        <v>16</v>
      </c>
      <c r="C58" s="156">
        <v>160</v>
      </c>
      <c r="D58" s="156" t="s">
        <v>93</v>
      </c>
      <c r="E58" s="157">
        <v>270</v>
      </c>
      <c r="F58" s="104">
        <f t="shared" si="2"/>
        <v>43200</v>
      </c>
    </row>
    <row r="59" spans="1:6" x14ac:dyDescent="0.25">
      <c r="A59" s="38" t="s">
        <v>34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35</v>
      </c>
      <c r="B61" s="26"/>
      <c r="C61" s="27"/>
      <c r="D61" s="27"/>
      <c r="E61" s="28"/>
      <c r="F61" s="28"/>
    </row>
    <row r="62" spans="1:6" ht="24.75" thickBot="1" x14ac:dyDescent="0.3">
      <c r="A62" s="32" t="s">
        <v>36</v>
      </c>
      <c r="B62" s="33" t="s">
        <v>30</v>
      </c>
      <c r="C62" s="33" t="s">
        <v>31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146</v>
      </c>
      <c r="B63" s="168" t="s">
        <v>147</v>
      </c>
      <c r="C63" s="168">
        <v>4</v>
      </c>
      <c r="D63" s="168" t="s">
        <v>93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37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38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39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40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41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42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43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44</v>
      </c>
      <c r="B74" s="85"/>
      <c r="C74" s="85"/>
      <c r="D74" s="85"/>
      <c r="E74" s="86"/>
      <c r="F74" s="55"/>
    </row>
    <row r="75" spans="1:6" x14ac:dyDescent="0.25">
      <c r="A75" s="87" t="s">
        <v>45</v>
      </c>
      <c r="B75" s="57"/>
      <c r="C75" s="57"/>
      <c r="D75" s="57"/>
      <c r="E75" s="88"/>
      <c r="F75" s="55"/>
    </row>
    <row r="76" spans="1:6" x14ac:dyDescent="0.25">
      <c r="A76" s="87" t="s">
        <v>46</v>
      </c>
      <c r="B76" s="57"/>
      <c r="C76" s="57"/>
      <c r="D76" s="57"/>
      <c r="E76" s="88"/>
      <c r="F76" s="55"/>
    </row>
    <row r="77" spans="1:6" x14ac:dyDescent="0.25">
      <c r="A77" s="87" t="s">
        <v>47</v>
      </c>
      <c r="B77" s="57"/>
      <c r="C77" s="57"/>
      <c r="D77" s="57"/>
      <c r="E77" s="88"/>
      <c r="F77" s="55"/>
    </row>
    <row r="78" spans="1:6" x14ac:dyDescent="0.25">
      <c r="A78" s="87" t="s">
        <v>48</v>
      </c>
      <c r="B78" s="57"/>
      <c r="C78" s="57"/>
      <c r="D78" s="57"/>
      <c r="E78" s="88"/>
      <c r="F78" s="55"/>
    </row>
    <row r="79" spans="1:6" x14ac:dyDescent="0.25">
      <c r="A79" s="87" t="s">
        <v>49</v>
      </c>
      <c r="B79" s="57"/>
      <c r="C79" s="57"/>
      <c r="D79" s="57"/>
      <c r="E79" s="88"/>
      <c r="F79" s="55"/>
    </row>
    <row r="80" spans="1:6" ht="15.75" thickBot="1" x14ac:dyDescent="0.3">
      <c r="A80" s="89" t="s">
        <v>50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6" t="s">
        <v>51</v>
      </c>
      <c r="B82" s="297"/>
      <c r="C82" s="81"/>
      <c r="D82" s="49"/>
      <c r="E82" s="49"/>
      <c r="F82" s="55"/>
    </row>
    <row r="83" spans="1:6" x14ac:dyDescent="0.25">
      <c r="A83" s="74" t="s">
        <v>36</v>
      </c>
      <c r="B83" s="50" t="s">
        <v>52</v>
      </c>
      <c r="C83" s="75" t="s">
        <v>53</v>
      </c>
      <c r="D83" s="49"/>
      <c r="E83" s="49"/>
      <c r="F83" s="55"/>
    </row>
    <row r="84" spans="1:6" x14ac:dyDescent="0.25">
      <c r="A84" s="76" t="s">
        <v>54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55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56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29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57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58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59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95</v>
      </c>
      <c r="C93" s="95"/>
      <c r="D93" s="96"/>
      <c r="E93" s="53"/>
      <c r="F93" s="55"/>
    </row>
    <row r="94" spans="1:6" x14ac:dyDescent="0.25">
      <c r="A94" s="97" t="s">
        <v>68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69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60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lechuga</vt:lpstr>
      <vt:lpstr>trigo</vt:lpstr>
      <vt:lpstr>lechuga!Área_de_impresión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2023-03-06T14:43:10Z</cp:lastPrinted>
  <dcterms:created xsi:type="dcterms:W3CDTF">2020-11-27T12:49:26Z</dcterms:created>
  <dcterms:modified xsi:type="dcterms:W3CDTF">2023-03-07T10:58:56Z</dcterms:modified>
</cp:coreProperties>
</file>