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lechuga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E54" i="1"/>
  <c r="F54" i="1" s="1"/>
  <c r="E52" i="1"/>
  <c r="F52" i="1" s="1"/>
  <c r="E50" i="1"/>
  <c r="F50" i="1" s="1"/>
  <c r="E48" i="1"/>
  <c r="F48" i="1" s="1"/>
  <c r="C48" i="1"/>
  <c r="F47" i="1"/>
  <c r="E47" i="1"/>
  <c r="F45" i="1"/>
  <c r="E45" i="1"/>
  <c r="E40" i="1"/>
  <c r="F40" i="1" s="1"/>
  <c r="E39" i="1"/>
  <c r="F39" i="1" s="1"/>
  <c r="E38" i="1"/>
  <c r="F38" i="1" s="1"/>
  <c r="E37" i="1"/>
  <c r="F37" i="1" s="1"/>
  <c r="F32" i="1"/>
  <c r="F33" i="1" s="1"/>
  <c r="B80" i="1" s="1"/>
  <c r="E32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5" i="1" s="1"/>
  <c r="F41" i="1" l="1"/>
  <c r="B81" i="1" s="1"/>
  <c r="F28" i="1"/>
  <c r="F55" i="1"/>
  <c r="B82" i="1" s="1"/>
  <c r="F62" i="1" l="1"/>
  <c r="B79" i="1"/>
  <c r="F63" i="1" l="1"/>
  <c r="B84" i="1" s="1"/>
  <c r="F64" i="1" l="1"/>
  <c r="B85" i="1"/>
  <c r="C83" i="1" l="1"/>
  <c r="C82" i="1"/>
  <c r="C81" i="1"/>
  <c r="C79" i="1"/>
  <c r="C85" i="1" s="1"/>
  <c r="D90" i="1"/>
  <c r="C90" i="1"/>
  <c r="B90" i="1"/>
  <c r="F66" i="1"/>
  <c r="C84" i="1"/>
</calcChain>
</file>

<file path=xl/sharedStrings.xml><?xml version="1.0" encoding="utf-8"?>
<sst xmlns="http://schemas.openxmlformats.org/spreadsheetml/2006/main" count="151" uniqueCount="116">
  <si>
    <t>RUBRO O CULTIVO</t>
  </si>
  <si>
    <t>LECHUGA PRIMAVERA</t>
  </si>
  <si>
    <t>RENDIMIENTO (uu/ha)</t>
  </si>
  <si>
    <t>VARIEDAD</t>
  </si>
  <si>
    <t>Conconina</t>
  </si>
  <si>
    <t>Fecha Estimada precio venta</t>
  </si>
  <si>
    <t>Diciembre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</si>
  <si>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</si>
  <si>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</si>
  <si>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</si>
  <si>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</si>
  <si>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</si>
  <si>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</si>
  <si>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</si>
  <si>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</si>
  <si>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</si>
  <si>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</si>
  <si>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</si>
  <si>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COQUIMBO - LA SERENA</t>
  </si>
  <si>
    <t>FECHA DE COSECHA</t>
  </si>
  <si>
    <t>Noviembre-Enero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</si>
  <si>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</si>
  <si>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</si>
  <si>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</si>
  <si>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</si>
  <si>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</si>
  <si>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</si>
  <si>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</si>
  <si>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</si>
  <si>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</si>
  <si>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</si>
  <si>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</si>
  <si>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y mantencion almacigos</t>
  </si>
  <si>
    <t>JH</t>
  </si>
  <si>
    <t>Mayo-Julio</t>
  </si>
  <si>
    <t>limpia</t>
  </si>
  <si>
    <t>Sept-Novie</t>
  </si>
  <si>
    <t>Aplicación agroquimico</t>
  </si>
  <si>
    <t>Agosto-Novi</t>
  </si>
  <si>
    <t>APLICACIÓN  FERTILIZANTES</t>
  </si>
  <si>
    <t>cosecha</t>
  </si>
  <si>
    <t>Novie-Ener</t>
  </si>
  <si>
    <t>transplante</t>
  </si>
  <si>
    <t>Julio-Agost</t>
  </si>
  <si>
    <t>riego</t>
  </si>
  <si>
    <t>Agost-Ener</t>
  </si>
  <si>
    <t>Subtotal Jornadas Hombre</t>
  </si>
  <si>
    <t>JORNADAS ANIMAL</t>
  </si>
  <si>
    <t>LABORES CULTURALES</t>
  </si>
  <si>
    <t>JA</t>
  </si>
  <si>
    <t>AGO-DIC</t>
  </si>
  <si>
    <t>Subtotal Jornadas Animal</t>
  </si>
  <si>
    <t>MAQUINARIA</t>
  </si>
  <si>
    <t>Aradura</t>
  </si>
  <si>
    <t>JM</t>
  </si>
  <si>
    <t>Marzo</t>
  </si>
  <si>
    <t>rastraje</t>
  </si>
  <si>
    <t>Abril</t>
  </si>
  <si>
    <t>melgadura</t>
  </si>
  <si>
    <t>Junio-Agos</t>
  </si>
  <si>
    <t>Acequiadora</t>
  </si>
  <si>
    <t>Subtotal Costo Maquinaria</t>
  </si>
  <si>
    <t>INSUMOS</t>
  </si>
  <si>
    <t>UNIDAD (Kg/l/u</t>
  </si>
  <si>
    <t>CANTIDAD (kg/I/u)</t>
  </si>
  <si>
    <t>SUBTOTAL ($)</t>
  </si>
  <si>
    <t>SEMILLA lechuga</t>
  </si>
  <si>
    <t>Kg</t>
  </si>
  <si>
    <t>Mayo</t>
  </si>
  <si>
    <t>FERTILIZANTES</t>
  </si>
  <si>
    <t>sft</t>
  </si>
  <si>
    <t xml:space="preserve">U </t>
  </si>
  <si>
    <t>Junio-Dic</t>
  </si>
  <si>
    <t>Urea</t>
  </si>
  <si>
    <t>Agost-Marz</t>
  </si>
  <si>
    <t>FUNGICIDAS</t>
  </si>
  <si>
    <t>Bellis</t>
  </si>
  <si>
    <t>Sept-Novi</t>
  </si>
  <si>
    <t>INSECTICIDAS</t>
  </si>
  <si>
    <t>ABAMECTINA</t>
  </si>
  <si>
    <t>L</t>
  </si>
  <si>
    <t>OTROS</t>
  </si>
  <si>
    <t>compost</t>
  </si>
  <si>
    <t>Agosto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</si>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</sst>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0" fillId="3" borderId="0" xfId="0" applyFill="1"/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1" fillId="3" borderId="0" xfId="2" applyNumberFormat="1" applyFont="1" applyFill="1" applyBorder="1"/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0" xfId="0" applyFont="1" applyFill="1"/>
    <xf numFmtId="164" fontId="1" fillId="3" borderId="0" xfId="2" applyNumberFormat="1" applyFont="1" applyFill="1"/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164" fontId="6" fillId="0" borderId="0" xfId="2" applyNumberFormat="1" applyFont="1" applyBorder="1"/>
    <xf numFmtId="0" fontId="3" fillId="4" borderId="0" xfId="0" applyFont="1" applyFill="1" applyAlignment="1">
      <alignment vertical="center" wrapText="1"/>
    </xf>
    <xf numFmtId="164" fontId="1" fillId="0" borderId="0" xfId="2" applyNumberFormat="1" applyFont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164" fontId="1" fillId="0" borderId="1" xfId="2" applyNumberFormat="1" applyFont="1" applyBorder="1"/>
    <xf numFmtId="0" fontId="6" fillId="0" borderId="1" xfId="0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0" fillId="0" borderId="1" xfId="0" applyBorder="1" applyAlignment="1">
      <alignment horizontal="center"/>
    </xf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4" fillId="0" borderId="1" xfId="0" applyFont="1" applyBorder="1"/>
    <xf numFmtId="0" fontId="2" fillId="3" borderId="0" xfId="0" applyFont="1" applyFill="1"/>
    <xf numFmtId="164" fontId="2" fillId="3" borderId="0" xfId="2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3" fontId="3" fillId="4" borderId="0" xfId="0" applyNumberFormat="1" applyFont="1" applyFill="1"/>
    <xf numFmtId="0" fontId="3" fillId="2" borderId="0" xfId="0" applyFont="1" applyFill="1"/>
    <xf numFmtId="49" fontId="0" fillId="5" borderId="0" xfId="0" applyNumberFormat="1" applyFill="1" applyAlignment="1">
      <alignment vertical="center"/>
    </xf>
    <xf numFmtId="0" fontId="10" fillId="5" borderId="0" xfId="0" applyFont="1" applyFill="1" applyAlignment="1">
      <alignment vertical="center"/>
    </xf>
    <xf numFmtId="165" fontId="11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horizontal="center" vertical="center"/>
    </xf>
    <xf numFmtId="49" fontId="14" fillId="6" borderId="15" xfId="0" applyNumberFormat="1" applyFont="1" applyFill="1" applyBorder="1" applyAlignment="1">
      <alignment horizontal="center"/>
    </xf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164" fontId="12" fillId="5" borderId="17" xfId="0" applyNumberFormat="1" applyFont="1" applyFill="1" applyBorder="1" applyAlignment="1">
      <alignment vertical="center"/>
    </xf>
    <xf numFmtId="166" fontId="12" fillId="5" borderId="17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6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165" fontId="18" fillId="5" borderId="0" xfId="0" applyNumberFormat="1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  <xf numFmtId="3" fontId="2" fillId="3" borderId="0" xfId="0" applyNumberFormat="1" applyFont="1" applyFill="1"/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180975</xdr:rowOff>
    </xdr:from>
    <xdr:to>
      <xdr:col>12</xdr:col>
      <xdr:colOff>447675</xdr:colOff>
      <xdr:row>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41CAD9-DCAE-FA31-A179-F5A42515F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0975"/>
          <a:ext cx="957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9"/>
  <sheetViews>
    <sheetView tabSelected="1" workbookViewId="0">
      <selection sqref="A1:H1048576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E9" s="1" t="s">
        <v>2</v>
      </c>
      <c r="F9" s="3">
        <v>45000</v>
      </c>
    </row>
    <row r="10" spans="1:6" x14ac:dyDescent="0.25">
      <c r="A10" s="4" t="s">
        <v>3</v>
      </c>
      <c r="B10" s="5" t="s">
        <v>4</v>
      </c>
      <c r="C10" s="5"/>
      <c r="D10" s="6"/>
      <c r="E10" s="7" t="s">
        <v>5</v>
      </c>
      <c r="F10" s="8" t="s">
        <v>6</v>
      </c>
    </row>
    <row r="11" spans="1:6" ht="38.25" x14ac:dyDescent="0.25">
      <c r="A11" s="4" t="s">
        <v>7</v>
      </c>
      <c r="B11" s="5" t="s">
        <v>8</v>
      </c>
      <c r="C11" s="5"/>
      <c r="D11" s="9"/>
      <c r="E11" s="10" t="s">
        <v>9</v>
      </c>
      <c r="F11" s="11">
        <v>180</v>
      </c>
    </row>
    <row r="12" spans="1:6" x14ac:dyDescent="0.25">
      <c r="A12" s="4" t="s">
        <v>10</v>
      </c>
      <c r="B12" s="5" t="s">
        <v>11</v>
      </c>
      <c r="C12" s="5"/>
      <c r="D12" s="9"/>
      <c r="E12" s="10" t="s">
        <v>12</v>
      </c>
      <c r="F12" s="11">
        <f>SUM(F11*F9)</f>
        <v>8100000</v>
      </c>
    </row>
    <row r="13" spans="1:6" x14ac:dyDescent="0.25">
      <c r="A13" s="4" t="s">
        <v>13</v>
      </c>
      <c r="B13" s="12" t="s">
        <v>14</v>
      </c>
      <c r="C13" s="12"/>
      <c r="D13" s="9"/>
      <c r="E13" s="10" t="s">
        <v>15</v>
      </c>
      <c r="F13" s="11" t="s">
        <v>16</v>
      </c>
    </row>
    <row r="14" spans="1:6" ht="25.5" x14ac:dyDescent="0.25">
      <c r="A14" s="13" t="s">
        <v>17</v>
      </c>
      <c r="B14" s="5" t="s">
        <v>18</v>
      </c>
      <c r="C14" s="5"/>
      <c r="D14" s="9"/>
      <c r="E14" s="10" t="s">
        <v>19</v>
      </c>
      <c r="F14" s="11" t="s">
        <v>20</v>
      </c>
    </row>
    <row r="15" spans="1:6" ht="38.25" x14ac:dyDescent="0.25">
      <c r="A15" s="13" t="s">
        <v>21</v>
      </c>
      <c r="B15" s="14">
        <v>44896</v>
      </c>
      <c r="C15" s="15"/>
      <c r="D15" s="9"/>
      <c r="E15" s="10" t="s">
        <v>22</v>
      </c>
      <c r="F15" s="11" t="s">
        <v>23</v>
      </c>
    </row>
    <row r="16" spans="1:6" x14ac:dyDescent="0.25">
      <c r="A16" s="16"/>
      <c r="B16" s="6"/>
      <c r="C16" s="6"/>
      <c r="D16" s="17"/>
      <c r="E16" s="9"/>
      <c r="F16" s="17"/>
    </row>
    <row r="17" spans="1:6" x14ac:dyDescent="0.25">
      <c r="A17" s="18" t="s">
        <v>24</v>
      </c>
      <c r="B17" s="18"/>
      <c r="C17" s="18"/>
      <c r="D17" s="18"/>
      <c r="E17" s="18"/>
      <c r="F17" s="18"/>
    </row>
    <row r="18" spans="1:6" x14ac:dyDescent="0.25">
      <c r="A18" s="19"/>
      <c r="B18" s="19"/>
      <c r="C18" s="19"/>
      <c r="D18" s="19"/>
      <c r="E18" s="20"/>
      <c r="F18" s="20"/>
    </row>
    <row r="19" spans="1:6" ht="25.5" x14ac:dyDescent="0.25">
      <c r="A19" s="21" t="s">
        <v>25</v>
      </c>
      <c r="E19" s="22"/>
      <c r="F19" s="22"/>
    </row>
    <row r="20" spans="1:6" ht="26.25" x14ac:dyDescent="0.25">
      <c r="A20" s="23" t="s">
        <v>26</v>
      </c>
      <c r="B20" s="23" t="s">
        <v>27</v>
      </c>
      <c r="C20" s="23" t="s">
        <v>28</v>
      </c>
      <c r="D20" s="23" t="s">
        <v>29</v>
      </c>
      <c r="E20" s="24" t="s">
        <v>30</v>
      </c>
      <c r="F20" s="25" t="s">
        <v>31</v>
      </c>
    </row>
    <row r="21" spans="1:6" x14ac:dyDescent="0.25">
      <c r="A21" s="7" t="s">
        <v>32</v>
      </c>
      <c r="B21" s="26" t="s">
        <v>33</v>
      </c>
      <c r="C21" s="26">
        <v>12</v>
      </c>
      <c r="D21" s="27" t="s">
        <v>34</v>
      </c>
      <c r="E21" s="28">
        <f>VLOOKUP(A21,[1]PRECIO!A2:C221,3,0)</f>
        <v>30000</v>
      </c>
      <c r="F21" s="28">
        <f t="shared" ref="F21:F27" si="0">C21*E21</f>
        <v>360000</v>
      </c>
    </row>
    <row r="22" spans="1:6" x14ac:dyDescent="0.25">
      <c r="A22" s="7" t="s">
        <v>35</v>
      </c>
      <c r="B22" s="26" t="s">
        <v>33</v>
      </c>
      <c r="C22" s="26">
        <v>10</v>
      </c>
      <c r="D22" s="26" t="s">
        <v>36</v>
      </c>
      <c r="E22" s="28">
        <f>VLOOKUP(A22,[1]PRECIO!A2:C222,3,0)</f>
        <v>30000</v>
      </c>
      <c r="F22" s="28">
        <f t="shared" si="0"/>
        <v>300000</v>
      </c>
    </row>
    <row r="23" spans="1:6" x14ac:dyDescent="0.25">
      <c r="A23" s="7" t="s">
        <v>37</v>
      </c>
      <c r="B23" s="26" t="s">
        <v>33</v>
      </c>
      <c r="C23" s="26">
        <v>6</v>
      </c>
      <c r="D23" s="26" t="s">
        <v>38</v>
      </c>
      <c r="E23" s="28">
        <f>VLOOKUP(A23,[1]PRECIO!A3:C223,3,0)</f>
        <v>30000</v>
      </c>
      <c r="F23" s="28">
        <f t="shared" si="0"/>
        <v>180000</v>
      </c>
    </row>
    <row r="24" spans="1:6" x14ac:dyDescent="0.25">
      <c r="A24" s="7" t="s">
        <v>39</v>
      </c>
      <c r="B24" s="26" t="s">
        <v>33</v>
      </c>
      <c r="C24" s="26">
        <v>3</v>
      </c>
      <c r="D24" s="26" t="s">
        <v>38</v>
      </c>
      <c r="E24" s="28">
        <f>VLOOKUP(A24,[1]PRECIO!A4:C224,3,0)</f>
        <v>30000</v>
      </c>
      <c r="F24" s="28">
        <f t="shared" si="0"/>
        <v>90000</v>
      </c>
    </row>
    <row r="25" spans="1:6" x14ac:dyDescent="0.25">
      <c r="A25" s="7" t="s">
        <v>40</v>
      </c>
      <c r="B25" s="26" t="s">
        <v>33</v>
      </c>
      <c r="C25" s="26">
        <v>30</v>
      </c>
      <c r="D25" s="26" t="s">
        <v>41</v>
      </c>
      <c r="E25" s="28">
        <f>VLOOKUP(A25,[1]PRECIO!A5:C225,3,0)</f>
        <v>30000</v>
      </c>
      <c r="F25" s="28">
        <f t="shared" si="0"/>
        <v>900000</v>
      </c>
    </row>
    <row r="26" spans="1:6" x14ac:dyDescent="0.25">
      <c r="A26" s="29" t="s">
        <v>42</v>
      </c>
      <c r="B26" s="26" t="s">
        <v>33</v>
      </c>
      <c r="C26" s="26">
        <v>15</v>
      </c>
      <c r="D26" s="26" t="s">
        <v>43</v>
      </c>
      <c r="E26" s="28">
        <f>VLOOKUP(A26,[1]PRECIO!A6:C226,3,0)</f>
        <v>30000</v>
      </c>
      <c r="F26" s="28">
        <f t="shared" si="0"/>
        <v>450000</v>
      </c>
    </row>
    <row r="27" spans="1:6" x14ac:dyDescent="0.25">
      <c r="A27" s="29" t="s">
        <v>44</v>
      </c>
      <c r="B27" s="26" t="s">
        <v>33</v>
      </c>
      <c r="C27" s="26">
        <v>10</v>
      </c>
      <c r="D27" s="26" t="s">
        <v>45</v>
      </c>
      <c r="E27" s="28">
        <f>VLOOKUP(A27,[1]PRECIO!A7:C227,3,0)</f>
        <v>30000</v>
      </c>
      <c r="F27" s="28">
        <f t="shared" si="0"/>
        <v>300000</v>
      </c>
    </row>
    <row r="28" spans="1:6" x14ac:dyDescent="0.25">
      <c r="A28" s="30" t="s">
        <v>46</v>
      </c>
      <c r="B28" s="31"/>
      <c r="C28" s="31"/>
      <c r="D28" s="31"/>
      <c r="E28" s="32"/>
      <c r="F28" s="33">
        <f>SUM(F21:F27)</f>
        <v>2580000</v>
      </c>
    </row>
    <row r="29" spans="1:6" x14ac:dyDescent="0.25">
      <c r="B29" s="6"/>
      <c r="C29" s="6"/>
      <c r="D29" s="6"/>
      <c r="E29" s="9"/>
      <c r="F29" s="9"/>
    </row>
    <row r="30" spans="1:6" ht="25.5" x14ac:dyDescent="0.25">
      <c r="A30" s="21" t="s">
        <v>47</v>
      </c>
      <c r="B30" s="6"/>
      <c r="C30" s="6"/>
      <c r="D30" s="6"/>
      <c r="E30" s="9"/>
      <c r="F30" s="9"/>
    </row>
    <row r="31" spans="1:6" ht="26.25" x14ac:dyDescent="0.25">
      <c r="A31" s="23" t="s">
        <v>26</v>
      </c>
      <c r="B31" s="23" t="s">
        <v>27</v>
      </c>
      <c r="C31" s="23" t="s">
        <v>28</v>
      </c>
      <c r="D31" s="23" t="s">
        <v>29</v>
      </c>
      <c r="E31" s="24" t="s">
        <v>30</v>
      </c>
      <c r="F31" s="25" t="s">
        <v>31</v>
      </c>
    </row>
    <row r="32" spans="1:6" x14ac:dyDescent="0.25">
      <c r="A32" s="27" t="s">
        <v>48</v>
      </c>
      <c r="B32" s="34" t="s">
        <v>49</v>
      </c>
      <c r="C32" s="34">
        <v>1.8</v>
      </c>
      <c r="D32" s="34" t="s">
        <v>50</v>
      </c>
      <c r="E32" s="28">
        <f>VLOOKUP(A32,[1]PRECIO!A12:C232,3,0)</f>
        <v>30000</v>
      </c>
      <c r="F32" s="28">
        <f>E32*C32</f>
        <v>54000</v>
      </c>
    </row>
    <row r="33" spans="1:6" x14ac:dyDescent="0.25">
      <c r="A33" s="30" t="s">
        <v>51</v>
      </c>
      <c r="B33" s="31"/>
      <c r="C33" s="31"/>
      <c r="D33" s="31"/>
      <c r="E33" s="32"/>
      <c r="F33" s="35">
        <f>SUM(F32)</f>
        <v>54000</v>
      </c>
    </row>
    <row r="34" spans="1:6" x14ac:dyDescent="0.25">
      <c r="B34" s="6"/>
      <c r="C34" s="6"/>
      <c r="D34" s="6"/>
      <c r="E34" s="9"/>
      <c r="F34" s="9"/>
    </row>
    <row r="35" spans="1:6" ht="25.5" x14ac:dyDescent="0.25">
      <c r="A35" s="21" t="s">
        <v>52</v>
      </c>
      <c r="B35" s="6"/>
      <c r="C35" s="6"/>
      <c r="D35" s="6"/>
      <c r="E35" s="9"/>
      <c r="F35" s="9"/>
    </row>
    <row r="36" spans="1:6" ht="26.25" x14ac:dyDescent="0.25">
      <c r="A36" s="23" t="s">
        <v>26</v>
      </c>
      <c r="B36" s="23" t="s">
        <v>27</v>
      </c>
      <c r="C36" s="23" t="s">
        <v>28</v>
      </c>
      <c r="D36" s="23" t="s">
        <v>29</v>
      </c>
      <c r="E36" s="24" t="s">
        <v>30</v>
      </c>
      <c r="F36" s="25" t="s">
        <v>31</v>
      </c>
    </row>
    <row r="37" spans="1:6" x14ac:dyDescent="0.25">
      <c r="A37" s="29" t="s">
        <v>53</v>
      </c>
      <c r="B37" s="36" t="s">
        <v>54</v>
      </c>
      <c r="C37" s="37">
        <v>6.25E-2</v>
      </c>
      <c r="D37" s="38" t="s">
        <v>55</v>
      </c>
      <c r="E37" s="39">
        <f>VLOOKUP(A37,[1]PRECIO!A17:C237,3,0)</f>
        <v>200000</v>
      </c>
      <c r="F37" s="39">
        <f>E37*C37</f>
        <v>12500</v>
      </c>
    </row>
    <row r="38" spans="1:6" x14ac:dyDescent="0.25">
      <c r="A38" s="29" t="s">
        <v>56</v>
      </c>
      <c r="B38" s="36" t="s">
        <v>54</v>
      </c>
      <c r="C38" s="37">
        <v>0.05</v>
      </c>
      <c r="D38" s="38" t="s">
        <v>57</v>
      </c>
      <c r="E38" s="39">
        <f>VLOOKUP(A38,[1]PRECIO!A18:C238,3,0)</f>
        <v>200000</v>
      </c>
      <c r="F38" s="39">
        <f>E38*C38</f>
        <v>10000</v>
      </c>
    </row>
    <row r="39" spans="1:6" x14ac:dyDescent="0.25">
      <c r="A39" s="29" t="s">
        <v>58</v>
      </c>
      <c r="B39" s="36" t="s">
        <v>54</v>
      </c>
      <c r="C39" s="37">
        <v>3.7499999999999999E-2</v>
      </c>
      <c r="D39" s="38" t="s">
        <v>59</v>
      </c>
      <c r="E39" s="39">
        <f>VLOOKUP(A39,[1]PRECIO!A19:C239,3,0)</f>
        <v>200000</v>
      </c>
      <c r="F39" s="39">
        <f>E39*C39</f>
        <v>7500</v>
      </c>
    </row>
    <row r="40" spans="1:6" x14ac:dyDescent="0.25">
      <c r="A40" s="29" t="s">
        <v>60</v>
      </c>
      <c r="B40" s="36" t="s">
        <v>54</v>
      </c>
      <c r="C40" s="37">
        <v>0.1</v>
      </c>
      <c r="D40" s="38" t="s">
        <v>59</v>
      </c>
      <c r="E40" s="39">
        <f>VLOOKUP(A40,[1]PRECIO!A2:C240,3,0)</f>
        <v>200000</v>
      </c>
      <c r="F40" s="39">
        <f>E40*C40</f>
        <v>20000</v>
      </c>
    </row>
    <row r="41" spans="1:6" x14ac:dyDescent="0.25">
      <c r="A41" s="30" t="s">
        <v>61</v>
      </c>
      <c r="B41" s="31"/>
      <c r="C41" s="31"/>
      <c r="D41" s="31"/>
      <c r="E41" s="32"/>
      <c r="F41" s="33">
        <f>SUM(F37:F40)</f>
        <v>50000</v>
      </c>
    </row>
    <row r="42" spans="1:6" x14ac:dyDescent="0.25">
      <c r="B42" s="6"/>
      <c r="C42" s="6"/>
      <c r="D42" s="6"/>
      <c r="E42" s="9"/>
      <c r="F42" s="9"/>
    </row>
    <row r="43" spans="1:6" x14ac:dyDescent="0.25">
      <c r="A43" s="21" t="s">
        <v>62</v>
      </c>
      <c r="B43" s="6"/>
      <c r="C43" s="6"/>
      <c r="D43" s="6"/>
      <c r="E43" s="9"/>
      <c r="F43" s="9"/>
    </row>
    <row r="44" spans="1:6" x14ac:dyDescent="0.25">
      <c r="A44" s="23" t="s">
        <v>62</v>
      </c>
      <c r="B44" s="40" t="s">
        <v>63</v>
      </c>
      <c r="C44" s="40" t="s">
        <v>64</v>
      </c>
      <c r="D44" s="23" t="s">
        <v>29</v>
      </c>
      <c r="E44" s="25" t="s">
        <v>30</v>
      </c>
      <c r="F44" s="25" t="s">
        <v>65</v>
      </c>
    </row>
    <row r="45" spans="1:6" x14ac:dyDescent="0.25">
      <c r="A45" s="41" t="s">
        <v>66</v>
      </c>
      <c r="B45" s="34" t="s">
        <v>67</v>
      </c>
      <c r="C45" s="34">
        <v>2</v>
      </c>
      <c r="D45" s="34" t="s">
        <v>68</v>
      </c>
      <c r="E45" s="28">
        <f>VLOOKUP(A45,[1]PRECIO!A25:C245,3,0)</f>
        <v>178378</v>
      </c>
      <c r="F45" s="28">
        <f>E45*C45</f>
        <v>356756</v>
      </c>
    </row>
    <row r="46" spans="1:6" x14ac:dyDescent="0.25">
      <c r="A46" s="41" t="s">
        <v>69</v>
      </c>
      <c r="B46" s="34"/>
      <c r="C46" s="34"/>
      <c r="D46" s="34"/>
      <c r="E46" s="28"/>
      <c r="F46" s="28"/>
    </row>
    <row r="47" spans="1:6" x14ac:dyDescent="0.25">
      <c r="A47" s="27" t="s">
        <v>70</v>
      </c>
      <c r="B47" s="34" t="s">
        <v>71</v>
      </c>
      <c r="C47" s="34">
        <v>7</v>
      </c>
      <c r="D47" s="36" t="s">
        <v>72</v>
      </c>
      <c r="E47" s="28">
        <f>VLOOKUP(A47,[1]PRECIO!A27:C247,3,0)</f>
        <v>34400</v>
      </c>
      <c r="F47" s="28">
        <f>E47*C47</f>
        <v>240800</v>
      </c>
    </row>
    <row r="48" spans="1:6" x14ac:dyDescent="0.25">
      <c r="A48" s="29" t="s">
        <v>73</v>
      </c>
      <c r="B48" s="34" t="s">
        <v>71</v>
      </c>
      <c r="C48" s="34">
        <f>300/25</f>
        <v>12</v>
      </c>
      <c r="D48" s="34" t="s">
        <v>74</v>
      </c>
      <c r="E48" s="28">
        <f>VLOOKUP(A48,[1]PRECIO!A28:C248,3,0)</f>
        <v>32700</v>
      </c>
      <c r="F48" s="28">
        <f>E48*C48</f>
        <v>392400</v>
      </c>
    </row>
    <row r="49" spans="1:6" x14ac:dyDescent="0.25">
      <c r="A49" s="41" t="s">
        <v>75</v>
      </c>
      <c r="B49" s="34"/>
      <c r="C49" s="34"/>
      <c r="D49" s="34"/>
      <c r="E49" s="28"/>
      <c r="F49" s="28"/>
    </row>
    <row r="50" spans="1:6" x14ac:dyDescent="0.25">
      <c r="A50" s="29" t="s">
        <v>76</v>
      </c>
      <c r="B50" s="34" t="s">
        <v>67</v>
      </c>
      <c r="C50" s="34">
        <v>0.5</v>
      </c>
      <c r="D50" s="34" t="s">
        <v>77</v>
      </c>
      <c r="E50" s="28">
        <f>VLOOKUP(A50,[1]PRECIO!A30:C250,3,0)</f>
        <v>138556</v>
      </c>
      <c r="F50" s="28">
        <f>E50*C50</f>
        <v>69278</v>
      </c>
    </row>
    <row r="51" spans="1:6" x14ac:dyDescent="0.25">
      <c r="A51" s="41" t="s">
        <v>78</v>
      </c>
      <c r="B51" s="34"/>
      <c r="C51" s="34"/>
      <c r="D51" s="34"/>
      <c r="E51" s="28"/>
      <c r="F51" s="28"/>
    </row>
    <row r="52" spans="1:6" x14ac:dyDescent="0.25">
      <c r="A52" s="29" t="s">
        <v>79</v>
      </c>
      <c r="B52" s="34" t="s">
        <v>80</v>
      </c>
      <c r="C52" s="34">
        <v>7</v>
      </c>
      <c r="D52" s="34" t="s">
        <v>77</v>
      </c>
      <c r="E52" s="28">
        <f>VLOOKUP(A52,[1]PRECIO!A2:C252,3,0)</f>
        <v>25810</v>
      </c>
      <c r="F52" s="28">
        <f>E52*C52</f>
        <v>180670</v>
      </c>
    </row>
    <row r="53" spans="1:6" x14ac:dyDescent="0.25">
      <c r="A53" s="41" t="s">
        <v>81</v>
      </c>
      <c r="B53" s="34"/>
      <c r="C53" s="34"/>
      <c r="D53" s="34"/>
      <c r="E53" s="28"/>
      <c r="F53" s="28"/>
    </row>
    <row r="54" spans="1:6" x14ac:dyDescent="0.25">
      <c r="A54" s="29" t="s">
        <v>82</v>
      </c>
      <c r="B54" s="34" t="s">
        <v>67</v>
      </c>
      <c r="C54" s="34">
        <v>5000</v>
      </c>
      <c r="D54" s="34" t="s">
        <v>83</v>
      </c>
      <c r="E54" s="28">
        <f>VLOOKUP(A54,[1]PRECIO!A34:C254,3,0)</f>
        <v>50</v>
      </c>
      <c r="F54" s="28">
        <f>E54*C54</f>
        <v>250000</v>
      </c>
    </row>
    <row r="55" spans="1:6" x14ac:dyDescent="0.25">
      <c r="A55" s="30" t="s">
        <v>84</v>
      </c>
      <c r="B55" s="31"/>
      <c r="C55" s="31"/>
      <c r="D55" s="31"/>
      <c r="E55" s="32"/>
      <c r="F55" s="33">
        <f>SUM(F45:F54)</f>
        <v>1489904</v>
      </c>
    </row>
    <row r="56" spans="1:6" x14ac:dyDescent="0.25">
      <c r="A56" s="42"/>
      <c r="B56" s="6"/>
      <c r="C56" s="6"/>
      <c r="D56" s="6"/>
      <c r="E56" s="9"/>
      <c r="F56" s="43"/>
    </row>
    <row r="57" spans="1:6" x14ac:dyDescent="0.25">
      <c r="A57" s="21" t="s">
        <v>85</v>
      </c>
      <c r="B57" s="6"/>
      <c r="C57" s="6"/>
      <c r="D57" s="6"/>
      <c r="E57" s="9"/>
      <c r="F57" s="9"/>
    </row>
    <row r="58" spans="1:6" x14ac:dyDescent="0.25">
      <c r="A58" s="23" t="s">
        <v>86</v>
      </c>
      <c r="B58" s="23" t="s">
        <v>63</v>
      </c>
      <c r="C58" s="23" t="s">
        <v>64</v>
      </c>
      <c r="D58" s="23" t="s">
        <v>29</v>
      </c>
      <c r="E58" s="25" t="s">
        <v>30</v>
      </c>
      <c r="F58" s="25" t="s">
        <v>65</v>
      </c>
    </row>
    <row r="59" spans="1:6" x14ac:dyDescent="0.25">
      <c r="A59" s="27"/>
      <c r="B59" s="27"/>
      <c r="C59" s="27"/>
      <c r="D59" s="27"/>
      <c r="E59" s="28"/>
      <c r="F59" s="28">
        <v>0</v>
      </c>
    </row>
    <row r="60" spans="1:6" x14ac:dyDescent="0.25">
      <c r="A60" s="30" t="s">
        <v>87</v>
      </c>
      <c r="B60" s="31"/>
      <c r="C60" s="31"/>
      <c r="D60" s="31"/>
      <c r="E60" s="32"/>
      <c r="F60" s="33">
        <v>0</v>
      </c>
    </row>
    <row r="61" spans="1:6" x14ac:dyDescent="0.25">
      <c r="A61" s="42"/>
      <c r="B61" s="6"/>
      <c r="C61" s="6"/>
      <c r="D61" s="6"/>
      <c r="E61" s="9"/>
      <c r="F61" s="43"/>
    </row>
    <row r="62" spans="1:6" x14ac:dyDescent="0.25">
      <c r="A62" s="44" t="s">
        <v>88</v>
      </c>
      <c r="B62" s="44"/>
      <c r="C62" s="44"/>
      <c r="D62" s="44"/>
      <c r="E62" s="44"/>
      <c r="F62" s="45">
        <f>SUM(F28+F33+F41+F55+F60)</f>
        <v>4173904</v>
      </c>
    </row>
    <row r="63" spans="1:6" x14ac:dyDescent="0.25">
      <c r="A63" s="46" t="s">
        <v>89</v>
      </c>
      <c r="B63" s="47"/>
      <c r="C63" s="47"/>
      <c r="D63" s="47"/>
      <c r="E63" s="47"/>
      <c r="F63" s="48">
        <f>SUM(F62*5/100)</f>
        <v>208695.2</v>
      </c>
    </row>
    <row r="64" spans="1:6" x14ac:dyDescent="0.25">
      <c r="A64" s="49" t="s">
        <v>90</v>
      </c>
      <c r="B64" s="49"/>
      <c r="C64" s="49"/>
      <c r="D64" s="49"/>
      <c r="E64" s="49"/>
      <c r="F64" s="50">
        <f>SUM(F62:F63)</f>
        <v>4382599.2</v>
      </c>
    </row>
    <row r="65" spans="1:6" x14ac:dyDescent="0.25">
      <c r="A65" s="51" t="s">
        <v>91</v>
      </c>
      <c r="B65" s="51"/>
      <c r="C65" s="51"/>
      <c r="D65" s="51"/>
      <c r="E65" s="51"/>
      <c r="F65" s="48">
        <f>SUM(F12*1)</f>
        <v>8100000</v>
      </c>
    </row>
    <row r="66" spans="1:6" x14ac:dyDescent="0.25">
      <c r="A66" s="49" t="s">
        <v>92</v>
      </c>
      <c r="B66" s="44"/>
      <c r="C66" s="44"/>
      <c r="D66" s="44"/>
      <c r="E66" s="44"/>
      <c r="F66" s="45">
        <f>SUM(F65-F64)</f>
        <v>3717400.8</v>
      </c>
    </row>
    <row r="67" spans="1:6" x14ac:dyDescent="0.25">
      <c r="A67" s="52" t="s">
        <v>93</v>
      </c>
      <c r="B67" s="53"/>
      <c r="C67" s="53"/>
      <c r="D67" s="53"/>
      <c r="E67" s="53"/>
      <c r="F67" s="54"/>
    </row>
    <row r="68" spans="1:6" ht="15.75" thickBot="1" x14ac:dyDescent="0.3">
      <c r="A68" s="55"/>
      <c r="B68" s="53"/>
      <c r="C68" s="53"/>
      <c r="D68" s="53"/>
      <c r="E68" s="53"/>
      <c r="F68" s="54"/>
    </row>
    <row r="69" spans="1:6" x14ac:dyDescent="0.25">
      <c r="A69" s="56" t="s">
        <v>94</v>
      </c>
      <c r="B69" s="57"/>
      <c r="C69" s="57"/>
      <c r="D69" s="57"/>
      <c r="E69" s="58"/>
      <c r="F69" s="54"/>
    </row>
    <row r="70" spans="1:6" x14ac:dyDescent="0.25">
      <c r="A70" s="59" t="s">
        <v>95</v>
      </c>
      <c r="B70" s="60"/>
      <c r="C70" s="60"/>
      <c r="D70" s="60"/>
      <c r="E70" s="61"/>
      <c r="F70" s="54"/>
    </row>
    <row r="71" spans="1:6" x14ac:dyDescent="0.25">
      <c r="A71" s="59" t="s">
        <v>96</v>
      </c>
      <c r="B71" s="60"/>
      <c r="C71" s="60"/>
      <c r="D71" s="60"/>
      <c r="E71" s="61"/>
      <c r="F71" s="54"/>
    </row>
    <row r="72" spans="1:6" x14ac:dyDescent="0.25">
      <c r="A72" s="59" t="s">
        <v>97</v>
      </c>
      <c r="B72" s="60"/>
      <c r="C72" s="60"/>
      <c r="D72" s="60"/>
      <c r="E72" s="61"/>
      <c r="F72" s="54"/>
    </row>
    <row r="73" spans="1:6" x14ac:dyDescent="0.25">
      <c r="A73" s="59" t="s">
        <v>98</v>
      </c>
      <c r="B73" s="60"/>
      <c r="C73" s="60"/>
      <c r="D73" s="60"/>
      <c r="E73" s="61"/>
      <c r="F73" s="54"/>
    </row>
    <row r="74" spans="1:6" x14ac:dyDescent="0.25">
      <c r="A74" s="59" t="s">
        <v>99</v>
      </c>
      <c r="B74" s="60"/>
      <c r="C74" s="60"/>
      <c r="D74" s="60"/>
      <c r="E74" s="61"/>
      <c r="F74" s="54"/>
    </row>
    <row r="75" spans="1:6" ht="15.75" thickBot="1" x14ac:dyDescent="0.3">
      <c r="A75" s="62" t="s">
        <v>100</v>
      </c>
      <c r="B75" s="63"/>
      <c r="C75" s="63"/>
      <c r="D75" s="63"/>
      <c r="E75" s="64"/>
      <c r="F75" s="54"/>
    </row>
    <row r="76" spans="1:6" ht="15.75" thickBot="1" x14ac:dyDescent="0.3">
      <c r="A76" s="65"/>
      <c r="B76" s="60"/>
      <c r="C76" s="60"/>
      <c r="D76" s="60"/>
      <c r="E76" s="60"/>
      <c r="F76" s="54"/>
    </row>
    <row r="77" spans="1:6" ht="15.75" thickBot="1" x14ac:dyDescent="0.3">
      <c r="A77" s="66" t="s">
        <v>101</v>
      </c>
      <c r="B77" s="67"/>
      <c r="C77" s="68"/>
      <c r="D77" s="69"/>
      <c r="E77" s="69"/>
      <c r="F77" s="54"/>
    </row>
    <row r="78" spans="1:6" x14ac:dyDescent="0.25">
      <c r="A78" s="70" t="s">
        <v>102</v>
      </c>
      <c r="B78" s="71" t="s">
        <v>103</v>
      </c>
      <c r="C78" s="72" t="s">
        <v>104</v>
      </c>
      <c r="D78" s="69"/>
      <c r="E78" s="69"/>
      <c r="F78" s="54"/>
    </row>
    <row r="79" spans="1:6" x14ac:dyDescent="0.25">
      <c r="A79" s="73" t="s">
        <v>105</v>
      </c>
      <c r="B79" s="74">
        <f>F28</f>
        <v>2580000</v>
      </c>
      <c r="C79" s="75">
        <f>(B79/B85)</f>
        <v>0.58869175168927146</v>
      </c>
      <c r="D79" s="69"/>
      <c r="E79" s="69"/>
      <c r="F79" s="54"/>
    </row>
    <row r="80" spans="1:6" x14ac:dyDescent="0.25">
      <c r="A80" s="73" t="s">
        <v>106</v>
      </c>
      <c r="B80" s="76">
        <f>F33</f>
        <v>54000</v>
      </c>
      <c r="C80" s="75">
        <v>0</v>
      </c>
      <c r="D80" s="69"/>
      <c r="E80" s="69"/>
      <c r="F80" s="54"/>
    </row>
    <row r="81" spans="1:6" x14ac:dyDescent="0.25">
      <c r="A81" s="73" t="s">
        <v>107</v>
      </c>
      <c r="B81" s="74">
        <f>F41</f>
        <v>50000</v>
      </c>
      <c r="C81" s="75">
        <f>(B81/B85)</f>
        <v>1.1408754877699059E-2</v>
      </c>
      <c r="D81" s="69"/>
      <c r="E81" s="69"/>
      <c r="F81" s="54"/>
    </row>
    <row r="82" spans="1:6" x14ac:dyDescent="0.25">
      <c r="A82" s="73" t="s">
        <v>108</v>
      </c>
      <c r="B82" s="74">
        <f>F55</f>
        <v>1489904</v>
      </c>
      <c r="C82" s="75">
        <f>(B82/B85)</f>
        <v>0.33995899054606682</v>
      </c>
      <c r="D82" s="69"/>
      <c r="E82" s="69"/>
      <c r="F82" s="54"/>
    </row>
    <row r="83" spans="1:6" x14ac:dyDescent="0.25">
      <c r="A83" s="73" t="s">
        <v>109</v>
      </c>
      <c r="B83" s="77">
        <f>F60</f>
        <v>0</v>
      </c>
      <c r="C83" s="75">
        <f>(B83/B85)</f>
        <v>0</v>
      </c>
      <c r="D83" s="78"/>
      <c r="E83" s="78"/>
      <c r="F83" s="54"/>
    </row>
    <row r="84" spans="1:6" x14ac:dyDescent="0.25">
      <c r="A84" s="73" t="s">
        <v>110</v>
      </c>
      <c r="B84" s="77">
        <f>F63</f>
        <v>208695.2</v>
      </c>
      <c r="C84" s="75">
        <f>(B84/B85)</f>
        <v>4.7619047619047616E-2</v>
      </c>
      <c r="D84" s="78"/>
      <c r="E84" s="78"/>
      <c r="F84" s="54"/>
    </row>
    <row r="85" spans="1:6" ht="15.75" thickBot="1" x14ac:dyDescent="0.3">
      <c r="A85" s="79" t="s">
        <v>111</v>
      </c>
      <c r="B85" s="80">
        <f>SUM(B79:B84)</f>
        <v>4382599.2</v>
      </c>
      <c r="C85" s="81">
        <f>SUM(C79:C84)</f>
        <v>0.98767854473208505</v>
      </c>
      <c r="D85" s="78"/>
      <c r="E85" s="78"/>
      <c r="F85" s="54"/>
    </row>
    <row r="86" spans="1:6" x14ac:dyDescent="0.25">
      <c r="A86" s="55"/>
      <c r="B86" s="53"/>
      <c r="C86" s="53"/>
      <c r="D86" s="53"/>
      <c r="E86" s="53"/>
      <c r="F86" s="54"/>
    </row>
    <row r="87" spans="1:6" ht="15.75" thickBot="1" x14ac:dyDescent="0.3">
      <c r="A87" s="82"/>
      <c r="B87" s="53"/>
      <c r="C87" s="53"/>
      <c r="D87" s="53"/>
      <c r="E87" s="53"/>
      <c r="F87" s="54"/>
    </row>
    <row r="88" spans="1:6" ht="15.75" thickBot="1" x14ac:dyDescent="0.3">
      <c r="A88" s="83"/>
      <c r="B88" s="84" t="s">
        <v>112</v>
      </c>
      <c r="C88" s="85"/>
      <c r="D88" s="86"/>
      <c r="E88" s="78"/>
      <c r="F88" s="54"/>
    </row>
    <row r="89" spans="1:6" x14ac:dyDescent="0.25">
      <c r="A89" s="87" t="s">
        <v>113</v>
      </c>
      <c r="B89" s="88">
        <v>4000</v>
      </c>
      <c r="C89" s="88">
        <v>4583</v>
      </c>
      <c r="D89" s="89">
        <v>4700</v>
      </c>
      <c r="E89" s="90"/>
      <c r="F89" s="91"/>
    </row>
    <row r="90" spans="1:6" ht="15.75" thickBot="1" x14ac:dyDescent="0.3">
      <c r="A90" s="79" t="s">
        <v>114</v>
      </c>
      <c r="B90" s="92">
        <f>(F64/B89)</f>
        <v>1095.6498000000001</v>
      </c>
      <c r="C90" s="92">
        <f>(F64/C89)</f>
        <v>956.27300894610516</v>
      </c>
      <c r="D90" s="93">
        <f>(F64/D89)</f>
        <v>932.46791489361703</v>
      </c>
      <c r="E90" s="90"/>
      <c r="F90" s="91"/>
    </row>
    <row r="91" spans="1:6" x14ac:dyDescent="0.25">
      <c r="A91" s="94" t="s">
        <v>115</v>
      </c>
      <c r="B91" s="60"/>
      <c r="C91" s="60"/>
      <c r="D91" s="60"/>
      <c r="E91" s="60"/>
      <c r="F91" s="60"/>
    </row>
    <row r="92" spans="1:6" x14ac:dyDescent="0.25">
      <c r="A92" s="6"/>
      <c r="B92" s="6"/>
      <c r="C92" s="6"/>
      <c r="D92" s="6"/>
      <c r="E92" s="6"/>
      <c r="F92" s="6"/>
    </row>
    <row r="93" spans="1:6" x14ac:dyDescent="0.25">
      <c r="A93" s="6"/>
      <c r="B93" s="6"/>
      <c r="C93" s="6"/>
      <c r="D93" s="6"/>
      <c r="E93" s="6"/>
      <c r="F93" s="6"/>
    </row>
    <row r="94" spans="1:6" x14ac:dyDescent="0.25">
      <c r="A94" s="6"/>
      <c r="B94" s="6"/>
      <c r="C94" s="6"/>
      <c r="D94" s="6"/>
      <c r="E94" s="6"/>
      <c r="F94" s="6"/>
    </row>
    <row r="95" spans="1:6" x14ac:dyDescent="0.25">
      <c r="A95" s="6"/>
      <c r="B95" s="6"/>
      <c r="C95" s="6"/>
      <c r="D95" s="6"/>
      <c r="E95" s="6"/>
      <c r="F95" s="6"/>
    </row>
    <row r="96" spans="1:6" x14ac:dyDescent="0.25">
      <c r="A96" s="6"/>
      <c r="B96" s="6"/>
      <c r="C96" s="6"/>
      <c r="D96" s="6"/>
      <c r="E96" s="6"/>
      <c r="F96" s="6"/>
    </row>
    <row r="97" spans="1:6" x14ac:dyDescent="0.25">
      <c r="A97" s="6"/>
      <c r="B97" s="6"/>
      <c r="C97" s="6"/>
      <c r="D97" s="6"/>
      <c r="E97" s="6"/>
      <c r="F97" s="6"/>
    </row>
    <row r="98" spans="1:6" x14ac:dyDescent="0.25">
      <c r="A98" s="6"/>
      <c r="B98" s="6"/>
      <c r="C98" s="6"/>
      <c r="D98" s="6"/>
      <c r="E98" s="6"/>
      <c r="F98" s="6"/>
    </row>
    <row r="99" spans="1:6" x14ac:dyDescent="0.25">
      <c r="A99" s="6"/>
      <c r="B99" s="6"/>
      <c r="C99" s="6"/>
      <c r="D99" s="6"/>
      <c r="E99" s="6"/>
      <c r="F99" s="6"/>
    </row>
    <row r="100" spans="1:6" x14ac:dyDescent="0.25">
      <c r="A100" s="6"/>
      <c r="B100" s="6"/>
      <c r="C100" s="6"/>
      <c r="D100" s="6"/>
      <c r="E100" s="6"/>
      <c r="F100" s="6"/>
    </row>
    <row r="101" spans="1:6" x14ac:dyDescent="0.25">
      <c r="A101" s="6"/>
      <c r="B101" s="6"/>
      <c r="C101" s="6"/>
      <c r="D101" s="6"/>
      <c r="E101" s="6"/>
      <c r="F101" s="6"/>
    </row>
    <row r="102" spans="1:6" x14ac:dyDescent="0.25">
      <c r="A102" s="6"/>
      <c r="B102" s="6"/>
      <c r="C102" s="6"/>
      <c r="D102" s="6"/>
      <c r="E102" s="6"/>
      <c r="F102" s="6"/>
    </row>
    <row r="103" spans="1:6" x14ac:dyDescent="0.25">
      <c r="A103" s="6"/>
      <c r="B103" s="6"/>
      <c r="C103" s="6"/>
      <c r="D103" s="6"/>
      <c r="E103" s="6"/>
      <c r="F103" s="6"/>
    </row>
    <row r="104" spans="1:6" x14ac:dyDescent="0.25">
      <c r="A104" s="6"/>
      <c r="B104" s="6"/>
      <c r="C104" s="6"/>
      <c r="D104" s="6"/>
      <c r="E104" s="6"/>
      <c r="F104" s="6"/>
    </row>
    <row r="105" spans="1:6" x14ac:dyDescent="0.25">
      <c r="A105" s="6"/>
      <c r="B105" s="6"/>
      <c r="C105" s="6"/>
      <c r="D105" s="6"/>
      <c r="E105" s="6"/>
      <c r="F105" s="6"/>
    </row>
    <row r="106" spans="1:6" x14ac:dyDescent="0.25">
      <c r="A106" s="6"/>
      <c r="B106" s="6"/>
      <c r="C106" s="6"/>
      <c r="D106" s="6"/>
      <c r="E106" s="6"/>
      <c r="F106" s="6"/>
    </row>
    <row r="107" spans="1:6" x14ac:dyDescent="0.25">
      <c r="A107" s="6"/>
      <c r="B107" s="6"/>
      <c r="C107" s="6"/>
      <c r="D107" s="6"/>
      <c r="E107" s="6"/>
      <c r="F107" s="6"/>
    </row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42"/>
      <c r="B109" s="6"/>
      <c r="C109" s="6"/>
      <c r="D109" s="6"/>
      <c r="E109" s="6"/>
      <c r="F109" s="95"/>
    </row>
  </sheetData>
  <mergeCells count="9">
    <mergeCell ref="B15:C15"/>
    <mergeCell ref="A17:F17"/>
    <mergeCell ref="A77:B7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89433F-DA34-4F87-B357-BEE11430F7AE}"/>
</file>

<file path=customXml/itemProps2.xml><?xml version="1.0" encoding="utf-8"?>
<ds:datastoreItem xmlns:ds="http://schemas.openxmlformats.org/officeDocument/2006/customXml" ds:itemID="{6A58C580-C319-4135-B6BD-769E77D2D85B}"/>
</file>

<file path=customXml/itemProps3.xml><?xml version="1.0" encoding="utf-8"?>
<ds:datastoreItem xmlns:ds="http://schemas.openxmlformats.org/officeDocument/2006/customXml" ds:itemID="{EB30103A-EFA5-4531-961F-BF4785771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2023-04-13T14:11:39Z</dcterms:created>
  <dcterms:modified xsi:type="dcterms:W3CDTF">2023-04-13T14:12:04Z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