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Lechuga" sheetId="1" r:id="rId1"/>
    <sheet name="Al 22.06.22" sheetId="2" state="hidden" r:id="rId2"/>
  </sheets>
  <definedNames>
    <definedName name="_xlnm.Print_Area" localSheetId="0">Lechuga!$B$8:$G$88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" i="2" l="1"/>
  <c r="F52" i="2"/>
  <c r="G52" i="2" s="1"/>
  <c r="F53" i="2"/>
  <c r="F54" i="2"/>
  <c r="G54" i="2" s="1"/>
  <c r="F55" i="2"/>
  <c r="F56" i="2"/>
  <c r="F57" i="2"/>
  <c r="F58" i="2"/>
  <c r="G58" i="2" s="1"/>
  <c r="F59" i="2"/>
  <c r="G59" i="2" s="1"/>
  <c r="F60" i="2"/>
  <c r="F61" i="2"/>
  <c r="G61" i="2" s="1"/>
  <c r="F62" i="2"/>
  <c r="G62" i="2" s="1"/>
  <c r="F63" i="2"/>
  <c r="F64" i="2"/>
  <c r="G64" i="2" s="1"/>
  <c r="F65" i="2"/>
  <c r="G65" i="2" s="1"/>
  <c r="F66" i="2"/>
  <c r="F67" i="2"/>
  <c r="G67" i="2" s="1"/>
  <c r="F50" i="2"/>
  <c r="G50" i="2" s="1"/>
  <c r="D102" i="2"/>
  <c r="C93" i="2"/>
  <c r="G73" i="2"/>
  <c r="G74" i="2" s="1"/>
  <c r="C96" i="2" s="1"/>
  <c r="G57" i="2"/>
  <c r="G56" i="2"/>
  <c r="G55" i="2"/>
  <c r="G45" i="2"/>
  <c r="G44" i="2"/>
  <c r="D44" i="2"/>
  <c r="G43" i="2"/>
  <c r="G46" i="2" s="1"/>
  <c r="C94" i="2" s="1"/>
  <c r="D43" i="2"/>
  <c r="G38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34" i="2" s="1"/>
  <c r="C92" i="2" s="1"/>
  <c r="G11" i="2"/>
  <c r="G79" i="2" s="1"/>
  <c r="G69" i="2" l="1"/>
  <c r="C95" i="2" s="1"/>
  <c r="D44" i="1"/>
  <c r="D43" i="1"/>
  <c r="G76" i="2" l="1"/>
  <c r="D102" i="1"/>
  <c r="C93" i="1"/>
  <c r="G77" i="2" l="1"/>
  <c r="G78" i="2" s="1"/>
  <c r="G80" i="2" s="1"/>
  <c r="C103" i="2" l="1"/>
  <c r="C97" i="2"/>
  <c r="E103" i="2"/>
  <c r="D103" i="2"/>
  <c r="C98" i="2" l="1"/>
  <c r="D97" i="2" s="1"/>
  <c r="G52" i="1"/>
  <c r="G59" i="1"/>
  <c r="D94" i="2" l="1"/>
  <c r="D92" i="2"/>
  <c r="D96" i="2"/>
  <c r="D95" i="2"/>
  <c r="G65" i="1"/>
  <c r="G64" i="1"/>
  <c r="G61" i="1"/>
  <c r="G62" i="1"/>
  <c r="G57" i="1"/>
  <c r="G56" i="1"/>
  <c r="G44" i="1"/>
  <c r="G73" i="1"/>
  <c r="G74" i="1" s="1"/>
  <c r="C96" i="1" s="1"/>
  <c r="G54" i="1"/>
  <c r="G45" i="1"/>
  <c r="G43" i="1"/>
  <c r="G21" i="1"/>
  <c r="G22" i="1"/>
  <c r="G23" i="1"/>
  <c r="G24" i="1"/>
  <c r="G25" i="1"/>
  <c r="G26" i="1"/>
  <c r="G27" i="1"/>
  <c r="G28" i="1"/>
  <c r="G29" i="1"/>
  <c r="G30" i="1"/>
  <c r="G32" i="1"/>
  <c r="G33" i="1"/>
  <c r="G20" i="1"/>
  <c r="G67" i="1"/>
  <c r="G58" i="1"/>
  <c r="G55" i="1"/>
  <c r="G50" i="1"/>
  <c r="G69" i="1" s="1"/>
  <c r="C95" i="1" s="1"/>
  <c r="G38" i="1"/>
  <c r="G11" i="1"/>
  <c r="G79" i="1" s="1"/>
  <c r="G34" i="1" l="1"/>
  <c r="C92" i="1" s="1"/>
  <c r="D98" i="2"/>
  <c r="G46" i="1"/>
  <c r="C94" i="1" s="1"/>
  <c r="G76" i="1" l="1"/>
  <c r="G77" i="1" s="1"/>
  <c r="G78" i="1" s="1"/>
  <c r="G80" i="1" s="1"/>
  <c r="C97" i="1" l="1"/>
  <c r="C103" i="1"/>
  <c r="E103" i="1"/>
  <c r="D103" i="1"/>
  <c r="C98" i="1" l="1"/>
  <c r="D96" i="1" l="1"/>
  <c r="D95" i="1"/>
  <c r="D92" i="1"/>
  <c r="D94" i="1"/>
  <c r="D97" i="1"/>
  <c r="D98" i="1" l="1"/>
</calcChain>
</file>

<file path=xl/sharedStrings.xml><?xml version="1.0" encoding="utf-8"?>
<sst xmlns="http://schemas.openxmlformats.org/spreadsheetml/2006/main" count="399" uniqueCount="137">
  <si>
    <t>RUBRO O CULTIVO</t>
  </si>
  <si>
    <t>LECHUGA</t>
  </si>
  <si>
    <t>VARIEDAD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</si>
  <si>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</si>
  <si>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</si>
  <si>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</si>
  <si>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</si>
  <si>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</si>
  <si>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</si>
  <si>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</si>
  <si>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</si>
  <si>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</si>
  <si>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</si>
  <si>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</si>
  <si>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</si>
  <si>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</si>
  <si>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</si>
  <si>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</si>
  <si>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</si>
  <si>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</si>
  <si>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</si>
  <si>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</si>
  <si>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</si>
  <si>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</si>
  <si>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</si>
  <si>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</si>
  <si>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</si>
  <si>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Tirado de cintas</t>
  </si>
  <si>
    <t>JH</t>
  </si>
  <si>
    <t>Semana 1</t>
  </si>
  <si>
    <t>Aplic. Herbicidas</t>
  </si>
  <si>
    <t>Riego pre-transplante</t>
  </si>
  <si>
    <t>Semana 2</t>
  </si>
  <si>
    <t>Transplante</t>
  </si>
  <si>
    <t>Riego post-transplante</t>
  </si>
  <si>
    <t>Aplic. Fitosanitario</t>
  </si>
  <si>
    <t>Semana 2 y 3</t>
  </si>
  <si>
    <t>Limpia manual</t>
  </si>
  <si>
    <t>Semana 3</t>
  </si>
  <si>
    <t>Semana 4</t>
  </si>
  <si>
    <t>Semana 4 a 9</t>
  </si>
  <si>
    <t>Semana 6 y 8</t>
  </si>
  <si>
    <t>Cosecha</t>
  </si>
  <si>
    <t>Ligado</t>
  </si>
  <si>
    <t>Semana 9 y 10</t>
  </si>
  <si>
    <t>Corta, embalaje y carga</t>
  </si>
  <si>
    <t>Subtotal Jornadas Hombre</t>
  </si>
  <si>
    <t>JORNADAS ANIMAL</t>
  </si>
  <si>
    <t>Cultivadora</t>
  </si>
  <si>
    <t>JA</t>
  </si>
  <si>
    <t>Subtotal Jornadas Animal</t>
  </si>
  <si>
    <t>MAQUINARIA</t>
  </si>
  <si>
    <t>Aradura</t>
  </si>
  <si>
    <t>Rastraje (2)</t>
  </si>
  <si>
    <t>INSUMOS</t>
  </si>
  <si>
    <t>Insumos</t>
  </si>
  <si>
    <t>Unidad (Kg/l/u)</t>
  </si>
  <si>
    <t>Cantidad (Kg/l/u)</t>
  </si>
  <si>
    <t>PLANTINES (Speedling)</t>
  </si>
  <si>
    <t>u</t>
  </si>
  <si>
    <t>Septiembre</t>
  </si>
  <si>
    <t>FERTILIZANTES</t>
  </si>
  <si>
    <t>Guano</t>
  </si>
  <si>
    <t>m3</t>
  </si>
  <si>
    <t>Agosto</t>
  </si>
  <si>
    <t>Urea</t>
  </si>
  <si>
    <t>kg</t>
  </si>
  <si>
    <t>Semana 2 a 8</t>
  </si>
  <si>
    <t>Ácido fosfórico</t>
  </si>
  <si>
    <t>Nitrato de Potasio</t>
  </si>
  <si>
    <t>Nitrato de Calcio</t>
  </si>
  <si>
    <t>INSECTICIDA</t>
  </si>
  <si>
    <t>L</t>
  </si>
  <si>
    <t>FUNGICIDA</t>
  </si>
  <si>
    <t>Cercobin M</t>
  </si>
  <si>
    <t>HERBICIDA</t>
  </si>
  <si>
    <t>Oxifluorfen 24%</t>
  </si>
  <si>
    <t>,</t>
  </si>
  <si>
    <t>Subtotal Insumos</t>
  </si>
  <si>
    <t>OTROS</t>
  </si>
  <si>
    <t>Item</t>
  </si>
  <si>
    <t>Época (Mes)</t>
  </si>
  <si>
    <t>Electricidad (riego)</t>
  </si>
  <si>
    <t>Gl</t>
  </si>
  <si>
    <t>Semana 2 a 9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</si>
  <si>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</si>
  <si>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</si>
  <si>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</si>
  <si>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</si>
  <si>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</si>
  <si>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</si>
  <si>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</si>
  <si>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</si>
  <si>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</si>
  <si>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</si>
  <si>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</si>
  <si>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</si>
  <si>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</si>
  <si>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</si>
  <si>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Costina</t>
  </si>
  <si>
    <t>$/Bandeja</t>
  </si>
  <si>
    <t>Riegos (14)</t>
  </si>
  <si>
    <t>Riegos (42)</t>
  </si>
  <si>
    <t>Aplic. Fitosanitario (2)</t>
  </si>
  <si>
    <t>Semana 2, 4, 6 y 8</t>
  </si>
  <si>
    <t>Valor</t>
  </si>
  <si>
    <t>Cantidad</t>
  </si>
  <si>
    <t>Karate</t>
  </si>
  <si>
    <t>Fast Plus o Vertimec</t>
  </si>
  <si>
    <t>Goal</t>
  </si>
  <si>
    <t>Ridomil</t>
  </si>
  <si>
    <t>Oct-Mayo</t>
  </si>
  <si>
    <t>insecticida 1</t>
  </si>
  <si>
    <t>insecticida 2</t>
  </si>
  <si>
    <t>Fungicida 1</t>
  </si>
  <si>
    <t>Fungicida 2</t>
  </si>
  <si>
    <t>Foliar</t>
  </si>
  <si>
    <t>RIEGO (CINTAS)</t>
  </si>
  <si>
    <t>Sistema de riego, Cintas</t>
  </si>
  <si>
    <t>ML</t>
  </si>
  <si>
    <t>RENDIMIENTO (Unidades/ha)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</si>
  <si>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</si>
  <si>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</si>
  <si>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</si>
  <si>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</si>
  <si>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</si>
  <si>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</si>
  <si>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</si>
  <si>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</si>
  <si>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</si>
  <si>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</si>
  <si>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</si>
  <si>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</si>
  <si>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Rendimiento (unidades/hà)</t>
  </si>
  <si>
    <t>Costo unitario ($/u) (*)</t>
  </si>
  <si>
    <t>JM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</si>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</sst>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* #,##0_ ;_ * \-#,##0_ ;_ * &quot;-&quot;_ ;_ @_ "/>
    <numFmt numFmtId="165" formatCode="mmmm/yy"/>
    <numFmt numFmtId="166" formatCode="#,##0.00_ ;\-#,##0.00\ "/>
    <numFmt numFmtId="167" formatCode="#,##0.0"/>
    <numFmt numFmtId="168" formatCode="0.0%"/>
    <numFmt numFmtId="169" formatCode="0.0"/>
    <numFmt numFmtId="170" formatCode="&quot; &quot;* #,##0&quot; &quot;;&quot; &quot;* &quot;-&quot;#,##0&quot; &quot;;&quot; &quot;* &quot;- &quot;"/>
    <numFmt numFmtId="171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</font>
    <font>
      <b/>
      <i/>
      <sz val="7"/>
      <color theme="1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sz val="8"/>
      <color theme="1"/>
      <name val="Arial Narrow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/>
    <xf numFmtId="3" fontId="3" fillId="2" borderId="0" xfId="0" applyNumberFormat="1" applyFont="1" applyFill="1" applyBorder="1"/>
    <xf numFmtId="43" fontId="5" fillId="2" borderId="0" xfId="1" applyFont="1" applyFill="1" applyBorder="1" applyAlignment="1">
      <alignment horizontal="center"/>
    </xf>
    <xf numFmtId="168" fontId="4" fillId="2" borderId="0" xfId="0" applyNumberFormat="1" applyFont="1" applyFill="1" applyBorder="1"/>
    <xf numFmtId="169" fontId="4" fillId="2" borderId="0" xfId="0" applyNumberFormat="1" applyFont="1" applyFill="1" applyBorder="1"/>
    <xf numFmtId="0" fontId="2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0" xfId="0" applyFont="1" applyFill="1" applyBorder="1"/>
    <xf numFmtId="43" fontId="10" fillId="2" borderId="0" xfId="1" applyFont="1" applyFill="1" applyBorder="1" applyAlignment="1">
      <alignment horizontal="center"/>
    </xf>
    <xf numFmtId="166" fontId="10" fillId="2" borderId="0" xfId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2" borderId="0" xfId="0" applyFont="1" applyFill="1" applyBorder="1"/>
    <xf numFmtId="0" fontId="13" fillId="0" borderId="0" xfId="0" applyFont="1" applyAlignment="1">
      <alignment vertical="center"/>
    </xf>
    <xf numFmtId="49" fontId="14" fillId="3" borderId="3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 wrapText="1"/>
    </xf>
    <xf numFmtId="49" fontId="14" fillId="5" borderId="5" xfId="0" applyNumberFormat="1" applyFont="1" applyFill="1" applyBorder="1" applyAlignment="1">
      <alignment vertical="center"/>
    </xf>
    <xf numFmtId="0" fontId="19" fillId="6" borderId="6" xfId="0" applyFont="1" applyFill="1" applyBorder="1" applyAlignment="1">
      <alignment vertical="center"/>
    </xf>
    <xf numFmtId="0" fontId="19" fillId="6" borderId="7" xfId="0" applyFont="1" applyFill="1" applyBorder="1" applyAlignment="1">
      <alignment vertical="center"/>
    </xf>
    <xf numFmtId="0" fontId="19" fillId="6" borderId="7" xfId="0" applyFont="1" applyFill="1" applyBorder="1" applyAlignment="1">
      <alignment horizontal="right" vertical="center"/>
    </xf>
    <xf numFmtId="49" fontId="14" fillId="3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9" fontId="20" fillId="3" borderId="4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vertical="center"/>
    </xf>
    <xf numFmtId="0" fontId="19" fillId="6" borderId="9" xfId="0" applyFont="1" applyFill="1" applyBorder="1" applyAlignment="1">
      <alignment horizontal="right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vertical="center"/>
    </xf>
    <xf numFmtId="49" fontId="20" fillId="3" borderId="1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16" fillId="2" borderId="1" xfId="0" applyNumberFormat="1" applyFont="1" applyFill="1" applyBorder="1" applyAlignment="1">
      <alignment vertical="center"/>
    </xf>
    <xf numFmtId="167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3" fontId="20" fillId="3" borderId="1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right" vertical="center"/>
    </xf>
    <xf numFmtId="0" fontId="20" fillId="3" borderId="11" xfId="0" applyFont="1" applyFill="1" applyBorder="1" applyAlignment="1">
      <alignment vertical="center"/>
    </xf>
    <xf numFmtId="3" fontId="20" fillId="3" borderId="11" xfId="0" applyNumberFormat="1" applyFont="1" applyFill="1" applyBorder="1" applyAlignment="1">
      <alignment horizontal="center"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0" fontId="23" fillId="5" borderId="16" xfId="0" applyFont="1" applyFill="1" applyBorder="1" applyAlignment="1">
      <alignment vertical="center"/>
    </xf>
    <xf numFmtId="164" fontId="14" fillId="5" borderId="13" xfId="2" applyFont="1" applyFill="1" applyBorder="1" applyAlignment="1">
      <alignment vertical="center"/>
    </xf>
    <xf numFmtId="164" fontId="14" fillId="3" borderId="2" xfId="2" applyFont="1" applyFill="1" applyBorder="1" applyAlignment="1">
      <alignment vertical="center"/>
    </xf>
    <xf numFmtId="164" fontId="14" fillId="5" borderId="2" xfId="2" applyFont="1" applyFill="1" applyBorder="1" applyAlignment="1">
      <alignment vertical="center"/>
    </xf>
    <xf numFmtId="164" fontId="14" fillId="5" borderId="16" xfId="2" applyFont="1" applyFill="1" applyBorder="1" applyAlignment="1">
      <alignment vertical="center"/>
    </xf>
    <xf numFmtId="0" fontId="26" fillId="7" borderId="19" xfId="0" applyFont="1" applyFill="1" applyBorder="1" applyAlignment="1"/>
    <xf numFmtId="0" fontId="26" fillId="8" borderId="0" xfId="0" applyFont="1" applyFill="1" applyBorder="1" applyAlignment="1"/>
    <xf numFmtId="49" fontId="25" fillId="9" borderId="20" xfId="0" applyNumberFormat="1" applyFont="1" applyFill="1" applyBorder="1" applyAlignment="1">
      <alignment vertical="center"/>
    </xf>
    <xf numFmtId="49" fontId="25" fillId="9" borderId="21" xfId="0" applyNumberFormat="1" applyFont="1" applyFill="1" applyBorder="1" applyAlignment="1">
      <alignment vertical="center"/>
    </xf>
    <xf numFmtId="49" fontId="26" fillId="9" borderId="22" xfId="0" applyNumberFormat="1" applyFont="1" applyFill="1" applyBorder="1" applyAlignment="1"/>
    <xf numFmtId="49" fontId="25" fillId="6" borderId="23" xfId="0" applyNumberFormat="1" applyFont="1" applyFill="1" applyBorder="1" applyAlignment="1">
      <alignment vertical="center"/>
    </xf>
    <xf numFmtId="3" fontId="25" fillId="6" borderId="4" xfId="0" applyNumberFormat="1" applyFont="1" applyFill="1" applyBorder="1" applyAlignment="1">
      <alignment vertical="center"/>
    </xf>
    <xf numFmtId="9" fontId="26" fillId="6" borderId="24" xfId="0" applyNumberFormat="1" applyFont="1" applyFill="1" applyBorder="1" applyAlignment="1"/>
    <xf numFmtId="0" fontId="25" fillId="6" borderId="4" xfId="0" applyNumberFormat="1" applyFont="1" applyFill="1" applyBorder="1" applyAlignment="1">
      <alignment vertical="center"/>
    </xf>
    <xf numFmtId="170" fontId="25" fillId="6" borderId="4" xfId="0" applyNumberFormat="1" applyFont="1" applyFill="1" applyBorder="1" applyAlignment="1">
      <alignment vertical="center"/>
    </xf>
    <xf numFmtId="168" fontId="26" fillId="6" borderId="24" xfId="0" applyNumberFormat="1" applyFont="1" applyFill="1" applyBorder="1" applyAlignment="1"/>
    <xf numFmtId="0" fontId="23" fillId="8" borderId="0" xfId="0" applyFont="1" applyFill="1" applyBorder="1" applyAlignment="1">
      <alignment vertical="center"/>
    </xf>
    <xf numFmtId="49" fontId="25" fillId="9" borderId="25" xfId="0" applyNumberFormat="1" applyFont="1" applyFill="1" applyBorder="1" applyAlignment="1">
      <alignment vertical="center"/>
    </xf>
    <xf numFmtId="170" fontId="25" fillId="9" borderId="26" xfId="0" applyNumberFormat="1" applyFont="1" applyFill="1" applyBorder="1" applyAlignment="1">
      <alignment vertical="center"/>
    </xf>
    <xf numFmtId="9" fontId="25" fillId="9" borderId="27" xfId="0" applyNumberFormat="1" applyFont="1" applyFill="1" applyBorder="1" applyAlignment="1">
      <alignment vertical="center"/>
    </xf>
    <xf numFmtId="0" fontId="27" fillId="6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28" fillId="6" borderId="0" xfId="0" applyFont="1" applyFill="1" applyBorder="1" applyAlignment="1">
      <alignment vertical="center"/>
    </xf>
    <xf numFmtId="0" fontId="23" fillId="7" borderId="28" xfId="0" applyFont="1" applyFill="1" applyBorder="1" applyAlignment="1">
      <alignment vertical="center"/>
    </xf>
    <xf numFmtId="49" fontId="24" fillId="7" borderId="0" xfId="0" applyNumberFormat="1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3" fillId="7" borderId="29" xfId="0" applyFont="1" applyFill="1" applyBorder="1" applyAlignment="1">
      <alignment vertical="center"/>
    </xf>
    <xf numFmtId="49" fontId="25" fillId="9" borderId="30" xfId="0" applyNumberFormat="1" applyFont="1" applyFill="1" applyBorder="1" applyAlignment="1">
      <alignment vertical="center"/>
    </xf>
    <xf numFmtId="3" fontId="25" fillId="9" borderId="31" xfId="0" applyNumberFormat="1" applyFont="1" applyFill="1" applyBorder="1" applyAlignment="1">
      <alignment vertical="center"/>
    </xf>
    <xf numFmtId="3" fontId="25" fillId="9" borderId="32" xfId="0" applyNumberFormat="1" applyFont="1" applyFill="1" applyBorder="1" applyAlignment="1">
      <alignment vertical="center"/>
    </xf>
    <xf numFmtId="170" fontId="25" fillId="9" borderId="27" xfId="0" applyNumberFormat="1" applyFont="1" applyFill="1" applyBorder="1" applyAlignment="1">
      <alignment vertical="center"/>
    </xf>
    <xf numFmtId="49" fontId="26" fillId="6" borderId="0" xfId="0" applyNumberFormat="1" applyFont="1" applyFill="1" applyBorder="1" applyAlignment="1">
      <alignment vertical="center"/>
    </xf>
    <xf numFmtId="0" fontId="26" fillId="6" borderId="0" xfId="0" applyFont="1" applyFill="1" applyBorder="1" applyAlignment="1"/>
    <xf numFmtId="0" fontId="16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16" fillId="0" borderId="1" xfId="0" applyFont="1" applyBorder="1" applyAlignment="1">
      <alignment vertical="center" wrapText="1"/>
    </xf>
    <xf numFmtId="0" fontId="3" fillId="2" borderId="0" xfId="0" applyFont="1" applyFill="1" applyBorder="1" applyAlignment="1"/>
    <xf numFmtId="171" fontId="16" fillId="0" borderId="1" xfId="0" applyNumberFormat="1" applyFont="1" applyBorder="1" applyAlignment="1">
      <alignment vertical="center"/>
    </xf>
    <xf numFmtId="49" fontId="24" fillId="7" borderId="17" xfId="0" applyNumberFormat="1" applyFont="1" applyFill="1" applyBorder="1" applyAlignment="1">
      <alignment vertical="center"/>
    </xf>
    <xf numFmtId="0" fontId="25" fillId="7" borderId="18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49" fontId="18" fillId="3" borderId="4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16" fillId="0" borderId="1" xfId="0" applyFont="1" applyBorder="1" applyAlignment="1">
      <alignment vertical="center" wrapText="1"/>
    </xf>
    <xf numFmtId="49" fontId="17" fillId="3" borderId="4" xfId="0" applyNumberFormat="1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26670</xdr:colOff>
      <xdr:row>6</xdr:row>
      <xdr:rowOff>32084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1032510</xdr:colOff>
      <xdr:row>6</xdr:row>
      <xdr:rowOff>39704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04"/>
  <sheetViews>
    <sheetView showGridLines="0" tabSelected="1" zoomScaleNormal="100" zoomScalePageLayoutView="110" workbookViewId="0">
      <selection activeCell="J15" sqref="J15"/>
    </sheetView>
  </sheetViews>
  <sheetFormatPr baseColWidth="10" defaultColWidth="11.42578125" defaultRowHeight="15" customHeight="1" x14ac:dyDescent="0.25"/>
  <cols>
    <col min="1" max="1" width="3.140625" style="1" customWidth="1"/>
    <col min="2" max="2" width="26.7109375" style="1" customWidth="1"/>
    <col min="3" max="3" width="16.7109375" style="1" customWidth="1"/>
    <col min="4" max="4" width="11.42578125" style="1"/>
    <col min="5" max="5" width="15.85546875" style="1" customWidth="1"/>
    <col min="6" max="6" width="17.42578125" style="1" customWidth="1"/>
    <col min="7" max="7" width="15.7109375" style="1" customWidth="1"/>
    <col min="8" max="11" width="11.42578125" style="1"/>
    <col min="12" max="12" width="11.42578125" style="1" customWidth="1"/>
    <col min="13" max="16384" width="11.42578125" style="1"/>
  </cols>
  <sheetData>
    <row r="6" spans="1:12" ht="15" customHeight="1" x14ac:dyDescent="0.25">
      <c r="A6" s="17"/>
      <c r="B6" s="17"/>
      <c r="C6" s="17"/>
      <c r="D6" s="17"/>
      <c r="E6" s="17"/>
      <c r="F6" s="17"/>
      <c r="G6" s="17"/>
    </row>
    <row r="7" spans="1:12" ht="15" customHeight="1" x14ac:dyDescent="0.25">
      <c r="A7" s="17"/>
      <c r="B7" s="17"/>
      <c r="C7" s="17"/>
      <c r="D7" s="17"/>
      <c r="E7" s="17"/>
      <c r="F7" s="17"/>
      <c r="G7" s="17"/>
    </row>
    <row r="8" spans="1:12" ht="15" customHeight="1" x14ac:dyDescent="0.2">
      <c r="A8" s="17"/>
      <c r="B8" s="35" t="s">
        <v>0</v>
      </c>
      <c r="C8" s="36" t="s">
        <v>1</v>
      </c>
      <c r="D8" s="17"/>
      <c r="E8" s="141" t="s">
        <v>120</v>
      </c>
      <c r="F8" s="142"/>
      <c r="G8" s="42">
        <v>55000</v>
      </c>
      <c r="H8" s="3"/>
      <c r="I8" s="3"/>
      <c r="J8" s="2"/>
      <c r="K8" s="3"/>
      <c r="L8" s="3"/>
    </row>
    <row r="9" spans="1:12" ht="20.25" customHeight="1" x14ac:dyDescent="0.2">
      <c r="A9" s="17"/>
      <c r="B9" s="37" t="s">
        <v>2</v>
      </c>
      <c r="C9" s="38" t="s">
        <v>99</v>
      </c>
      <c r="D9" s="17"/>
      <c r="E9" s="140" t="s">
        <v>3</v>
      </c>
      <c r="F9" s="140"/>
      <c r="G9" s="40" t="s">
        <v>4</v>
      </c>
      <c r="H9" s="3"/>
      <c r="I9" s="3"/>
      <c r="J9" s="3"/>
      <c r="K9" s="3"/>
      <c r="L9" s="3"/>
    </row>
    <row r="10" spans="1:12" ht="15" customHeight="1" x14ac:dyDescent="0.2">
      <c r="A10" s="17"/>
      <c r="B10" s="37" t="s">
        <v>5</v>
      </c>
      <c r="C10" s="39" t="s">
        <v>6</v>
      </c>
      <c r="D10" s="17"/>
      <c r="E10" s="140" t="s">
        <v>7</v>
      </c>
      <c r="F10" s="140"/>
      <c r="G10" s="43">
        <v>250</v>
      </c>
      <c r="H10" s="3"/>
      <c r="I10" s="3"/>
      <c r="J10" s="3"/>
      <c r="K10" s="3"/>
      <c r="L10" s="3"/>
    </row>
    <row r="11" spans="1:12" ht="15" customHeight="1" x14ac:dyDescent="0.2">
      <c r="A11" s="17"/>
      <c r="B11" s="37" t="s">
        <v>8</v>
      </c>
      <c r="C11" s="39" t="s">
        <v>9</v>
      </c>
      <c r="D11" s="18"/>
      <c r="E11" s="140" t="s">
        <v>10</v>
      </c>
      <c r="F11" s="140"/>
      <c r="G11" s="43">
        <f>+G10*G8</f>
        <v>13750000</v>
      </c>
      <c r="H11" s="4"/>
      <c r="I11" s="4"/>
      <c r="J11" s="4"/>
      <c r="K11" s="4"/>
      <c r="L11" s="4"/>
    </row>
    <row r="12" spans="1:12" ht="19.5" customHeight="1" x14ac:dyDescent="0.2">
      <c r="A12" s="17"/>
      <c r="B12" s="37" t="s">
        <v>11</v>
      </c>
      <c r="C12" s="39" t="s">
        <v>12</v>
      </c>
      <c r="D12" s="18"/>
      <c r="E12" s="140" t="s">
        <v>13</v>
      </c>
      <c r="F12" s="140"/>
      <c r="G12" s="44" t="s">
        <v>14</v>
      </c>
      <c r="H12" s="3"/>
      <c r="I12" s="5"/>
      <c r="J12" s="6"/>
      <c r="K12" s="3"/>
      <c r="L12" s="6"/>
    </row>
    <row r="13" spans="1:12" ht="15" customHeight="1" x14ac:dyDescent="0.2">
      <c r="A13" s="17"/>
      <c r="B13" s="37" t="s">
        <v>15</v>
      </c>
      <c r="C13" s="40" t="s">
        <v>12</v>
      </c>
      <c r="D13" s="18"/>
      <c r="E13" s="140" t="s">
        <v>16</v>
      </c>
      <c r="F13" s="140"/>
      <c r="G13" s="38" t="s">
        <v>111</v>
      </c>
      <c r="H13" s="3"/>
      <c r="I13" s="3"/>
      <c r="J13" s="3"/>
      <c r="K13" s="2"/>
      <c r="L13" s="6"/>
    </row>
    <row r="14" spans="1:12" ht="15" customHeight="1" x14ac:dyDescent="0.2">
      <c r="A14" s="17"/>
      <c r="B14" s="37" t="s">
        <v>17</v>
      </c>
      <c r="C14" s="41">
        <v>44958</v>
      </c>
      <c r="D14" s="18"/>
      <c r="E14" s="136" t="s">
        <v>18</v>
      </c>
      <c r="F14" s="136"/>
      <c r="G14" s="38" t="s">
        <v>19</v>
      </c>
      <c r="H14" s="3"/>
      <c r="I14" s="3"/>
      <c r="J14" s="3"/>
      <c r="K14" s="3"/>
      <c r="L14" s="3"/>
    </row>
    <row r="15" spans="1:12" ht="15" customHeight="1" x14ac:dyDescent="0.2">
      <c r="A15" s="17"/>
      <c r="B15" s="19"/>
      <c r="C15" s="20"/>
      <c r="D15" s="17"/>
      <c r="E15" s="18"/>
      <c r="F15" s="18"/>
      <c r="G15" s="21"/>
      <c r="H15" s="3"/>
      <c r="I15" s="3"/>
      <c r="J15" s="3"/>
      <c r="K15" s="3"/>
      <c r="L15" s="3"/>
    </row>
    <row r="16" spans="1:12" ht="15" customHeight="1" x14ac:dyDescent="0.2">
      <c r="A16" s="17"/>
      <c r="B16" s="137" t="s">
        <v>20</v>
      </c>
      <c r="C16" s="138"/>
      <c r="D16" s="138"/>
      <c r="E16" s="138"/>
      <c r="F16" s="138"/>
      <c r="G16" s="138"/>
      <c r="H16" s="3"/>
      <c r="I16" s="3"/>
      <c r="J16" s="3"/>
      <c r="K16" s="3"/>
      <c r="L16" s="3"/>
    </row>
    <row r="17" spans="1:12" ht="15" customHeight="1" x14ac:dyDescent="0.2">
      <c r="A17" s="17"/>
      <c r="B17" s="17"/>
      <c r="C17" s="22"/>
      <c r="D17" s="22"/>
      <c r="E17" s="23"/>
      <c r="F17" s="24"/>
      <c r="G17" s="17"/>
      <c r="H17" s="4"/>
      <c r="I17" s="4"/>
      <c r="J17" s="4"/>
      <c r="K17" s="4"/>
      <c r="L17" s="4"/>
    </row>
    <row r="18" spans="1:12" ht="15" customHeight="1" x14ac:dyDescent="0.2">
      <c r="A18" s="17"/>
      <c r="B18" s="45" t="s">
        <v>21</v>
      </c>
      <c r="C18" s="46"/>
      <c r="D18" s="47"/>
      <c r="E18" s="47"/>
      <c r="F18" s="47"/>
      <c r="G18" s="48"/>
      <c r="H18" s="139"/>
      <c r="I18" s="139"/>
      <c r="J18" s="139"/>
      <c r="K18" s="139"/>
      <c r="L18" s="139"/>
    </row>
    <row r="19" spans="1:12" ht="22.15" customHeight="1" x14ac:dyDescent="0.2">
      <c r="A19" s="17"/>
      <c r="B19" s="49" t="s">
        <v>22</v>
      </c>
      <c r="C19" s="49" t="s">
        <v>23</v>
      </c>
      <c r="D19" s="49" t="s">
        <v>24</v>
      </c>
      <c r="E19" s="49" t="s">
        <v>81</v>
      </c>
      <c r="F19" s="49" t="s">
        <v>25</v>
      </c>
      <c r="G19" s="49" t="s">
        <v>26</v>
      </c>
      <c r="H19" s="8"/>
      <c r="I19" s="9"/>
      <c r="J19" s="8"/>
      <c r="K19" s="10"/>
      <c r="L19" s="10"/>
    </row>
    <row r="20" spans="1:12" ht="15" customHeight="1" x14ac:dyDescent="0.2">
      <c r="A20" s="17"/>
      <c r="B20" s="50" t="s">
        <v>27</v>
      </c>
      <c r="C20" s="51" t="s">
        <v>28</v>
      </c>
      <c r="D20" s="51">
        <v>4</v>
      </c>
      <c r="E20" s="52" t="s">
        <v>29</v>
      </c>
      <c r="F20" s="53">
        <v>33600</v>
      </c>
      <c r="G20" s="53">
        <f>D20*F20</f>
        <v>134400</v>
      </c>
      <c r="H20" s="8"/>
      <c r="I20" s="9"/>
      <c r="J20" s="8"/>
      <c r="K20" s="10"/>
      <c r="L20" s="10"/>
    </row>
    <row r="21" spans="1:12" ht="15" customHeight="1" x14ac:dyDescent="0.2">
      <c r="A21" s="17"/>
      <c r="B21" s="50" t="s">
        <v>30</v>
      </c>
      <c r="C21" s="51" t="s">
        <v>28</v>
      </c>
      <c r="D21" s="51">
        <v>1</v>
      </c>
      <c r="E21" s="52" t="s">
        <v>29</v>
      </c>
      <c r="F21" s="53">
        <v>33600</v>
      </c>
      <c r="G21" s="53">
        <f t="shared" ref="G21:G33" si="0">D21*F21</f>
        <v>33600</v>
      </c>
      <c r="H21" s="8"/>
      <c r="I21" s="9"/>
      <c r="J21" s="8"/>
      <c r="K21" s="10"/>
      <c r="L21" s="10"/>
    </row>
    <row r="22" spans="1:12" ht="15" customHeight="1" x14ac:dyDescent="0.2">
      <c r="A22" s="17"/>
      <c r="B22" s="50" t="s">
        <v>31</v>
      </c>
      <c r="C22" s="51" t="s">
        <v>28</v>
      </c>
      <c r="D22" s="51">
        <v>0.5</v>
      </c>
      <c r="E22" s="52" t="s">
        <v>32</v>
      </c>
      <c r="F22" s="53">
        <v>33600</v>
      </c>
      <c r="G22" s="53">
        <f t="shared" si="0"/>
        <v>16800</v>
      </c>
      <c r="H22" s="8"/>
      <c r="I22" s="9"/>
      <c r="J22" s="8"/>
      <c r="K22" s="10"/>
      <c r="L22" s="10"/>
    </row>
    <row r="23" spans="1:12" ht="15" customHeight="1" x14ac:dyDescent="0.2">
      <c r="A23" s="17"/>
      <c r="B23" s="50" t="s">
        <v>33</v>
      </c>
      <c r="C23" s="51" t="s">
        <v>100</v>
      </c>
      <c r="D23" s="51">
        <v>153</v>
      </c>
      <c r="E23" s="52" t="s">
        <v>32</v>
      </c>
      <c r="F23" s="53">
        <v>3000</v>
      </c>
      <c r="G23" s="53">
        <f t="shared" si="0"/>
        <v>459000</v>
      </c>
      <c r="H23" s="132"/>
      <c r="I23" s="132"/>
      <c r="J23" s="132"/>
      <c r="K23" s="132"/>
      <c r="L23" s="132"/>
    </row>
    <row r="24" spans="1:12" ht="15" customHeight="1" x14ac:dyDescent="0.2">
      <c r="A24" s="17"/>
      <c r="B24" s="50" t="s">
        <v>34</v>
      </c>
      <c r="C24" s="51" t="s">
        <v>28</v>
      </c>
      <c r="D24" s="51">
        <v>0.5</v>
      </c>
      <c r="E24" s="52" t="s">
        <v>32</v>
      </c>
      <c r="F24" s="53">
        <v>33600</v>
      </c>
      <c r="G24" s="53">
        <f t="shared" si="0"/>
        <v>16800</v>
      </c>
      <c r="H24" s="8"/>
      <c r="I24" s="9"/>
      <c r="J24" s="8"/>
      <c r="K24" s="10"/>
      <c r="L24" s="10"/>
    </row>
    <row r="25" spans="1:12" ht="15" customHeight="1" x14ac:dyDescent="0.2">
      <c r="A25" s="17"/>
      <c r="B25" s="54" t="s">
        <v>35</v>
      </c>
      <c r="C25" s="51" t="s">
        <v>28</v>
      </c>
      <c r="D25" s="51">
        <v>0.5</v>
      </c>
      <c r="E25" s="52" t="s">
        <v>32</v>
      </c>
      <c r="F25" s="53">
        <v>33600</v>
      </c>
      <c r="G25" s="53">
        <f t="shared" si="0"/>
        <v>16800</v>
      </c>
      <c r="H25" s="8"/>
      <c r="I25" s="9"/>
      <c r="J25" s="8"/>
      <c r="K25" s="10"/>
      <c r="L25" s="10"/>
    </row>
    <row r="26" spans="1:12" ht="15" customHeight="1" x14ac:dyDescent="0.2">
      <c r="A26" s="17"/>
      <c r="B26" s="50" t="s">
        <v>101</v>
      </c>
      <c r="C26" s="51" t="s">
        <v>28</v>
      </c>
      <c r="D26" s="51">
        <v>6.5</v>
      </c>
      <c r="E26" s="52" t="s">
        <v>36</v>
      </c>
      <c r="F26" s="53">
        <v>33600</v>
      </c>
      <c r="G26" s="53">
        <f t="shared" si="0"/>
        <v>218400</v>
      </c>
      <c r="H26" s="8"/>
      <c r="I26" s="9"/>
      <c r="J26" s="8"/>
      <c r="K26" s="10"/>
      <c r="L26" s="10"/>
    </row>
    <row r="27" spans="1:12" ht="15" customHeight="1" x14ac:dyDescent="0.2">
      <c r="A27" s="17"/>
      <c r="B27" s="50" t="s">
        <v>37</v>
      </c>
      <c r="C27" s="51" t="s">
        <v>28</v>
      </c>
      <c r="D27" s="51">
        <v>15</v>
      </c>
      <c r="E27" s="52" t="s">
        <v>38</v>
      </c>
      <c r="F27" s="53">
        <v>33600</v>
      </c>
      <c r="G27" s="53">
        <f t="shared" si="0"/>
        <v>504000</v>
      </c>
      <c r="H27" s="8"/>
      <c r="I27" s="9"/>
      <c r="J27" s="8"/>
      <c r="K27" s="10"/>
      <c r="L27" s="10"/>
    </row>
    <row r="28" spans="1:12" ht="15" customHeight="1" x14ac:dyDescent="0.2">
      <c r="A28" s="17"/>
      <c r="B28" s="50" t="s">
        <v>35</v>
      </c>
      <c r="C28" s="51" t="s">
        <v>28</v>
      </c>
      <c r="D28" s="51">
        <v>0.5</v>
      </c>
      <c r="E28" s="52" t="s">
        <v>39</v>
      </c>
      <c r="F28" s="53">
        <v>33600</v>
      </c>
      <c r="G28" s="53">
        <f t="shared" si="0"/>
        <v>16800</v>
      </c>
      <c r="H28" s="8"/>
      <c r="I28" s="9"/>
      <c r="J28" s="8"/>
      <c r="K28" s="10"/>
      <c r="L28" s="10"/>
    </row>
    <row r="29" spans="1:12" ht="15" customHeight="1" x14ac:dyDescent="0.2">
      <c r="A29" s="17"/>
      <c r="B29" s="50" t="s">
        <v>102</v>
      </c>
      <c r="C29" s="51" t="s">
        <v>28</v>
      </c>
      <c r="D29" s="51">
        <v>10</v>
      </c>
      <c r="E29" s="52" t="s">
        <v>40</v>
      </c>
      <c r="F29" s="53">
        <v>33600</v>
      </c>
      <c r="G29" s="53">
        <f t="shared" si="0"/>
        <v>336000</v>
      </c>
      <c r="H29" s="8"/>
      <c r="I29" s="9"/>
      <c r="J29" s="8"/>
      <c r="K29" s="10"/>
      <c r="L29" s="10"/>
    </row>
    <row r="30" spans="1:12" ht="15" customHeight="1" x14ac:dyDescent="0.2">
      <c r="A30" s="17"/>
      <c r="B30" s="50" t="s">
        <v>103</v>
      </c>
      <c r="C30" s="51" t="s">
        <v>28</v>
      </c>
      <c r="D30" s="51">
        <v>1</v>
      </c>
      <c r="E30" s="52" t="s">
        <v>41</v>
      </c>
      <c r="F30" s="53">
        <v>33600</v>
      </c>
      <c r="G30" s="53">
        <f t="shared" si="0"/>
        <v>33600</v>
      </c>
      <c r="H30" s="8"/>
      <c r="I30" s="9"/>
      <c r="J30" s="8"/>
      <c r="K30" s="10"/>
      <c r="L30" s="10"/>
    </row>
    <row r="31" spans="1:12" ht="15" customHeight="1" x14ac:dyDescent="0.2">
      <c r="A31" s="17"/>
      <c r="B31" s="50" t="s">
        <v>42</v>
      </c>
      <c r="C31" s="51"/>
      <c r="D31" s="51"/>
      <c r="E31" s="52"/>
      <c r="F31" s="53"/>
      <c r="G31" s="53"/>
      <c r="H31" s="8"/>
      <c r="I31" s="9"/>
      <c r="J31" s="8"/>
      <c r="K31" s="10"/>
      <c r="L31" s="10"/>
    </row>
    <row r="32" spans="1:12" ht="15" customHeight="1" x14ac:dyDescent="0.2">
      <c r="A32" s="17"/>
      <c r="B32" s="50" t="s">
        <v>43</v>
      </c>
      <c r="C32" s="51" t="s">
        <v>28</v>
      </c>
      <c r="D32" s="51">
        <v>5</v>
      </c>
      <c r="E32" s="52" t="s">
        <v>44</v>
      </c>
      <c r="F32" s="53">
        <v>33600</v>
      </c>
      <c r="G32" s="53">
        <f t="shared" si="0"/>
        <v>168000</v>
      </c>
      <c r="H32" s="8"/>
      <c r="I32" s="9"/>
      <c r="J32" s="8"/>
      <c r="K32" s="10"/>
      <c r="L32" s="10"/>
    </row>
    <row r="33" spans="1:12" ht="15" customHeight="1" x14ac:dyDescent="0.2">
      <c r="A33" s="17"/>
      <c r="B33" s="50" t="s">
        <v>45</v>
      </c>
      <c r="C33" s="51" t="s">
        <v>28</v>
      </c>
      <c r="D33" s="51">
        <v>30</v>
      </c>
      <c r="E33" s="52" t="s">
        <v>44</v>
      </c>
      <c r="F33" s="53">
        <v>33600</v>
      </c>
      <c r="G33" s="53">
        <f t="shared" si="0"/>
        <v>1008000</v>
      </c>
      <c r="H33" s="8"/>
      <c r="I33" s="9"/>
      <c r="J33" s="8"/>
      <c r="K33" s="10"/>
      <c r="L33" s="10"/>
    </row>
    <row r="34" spans="1:12" ht="15" customHeight="1" x14ac:dyDescent="0.2">
      <c r="A34" s="17"/>
      <c r="B34" s="55" t="s">
        <v>46</v>
      </c>
      <c r="C34" s="56"/>
      <c r="D34" s="56"/>
      <c r="E34" s="56"/>
      <c r="F34" s="56"/>
      <c r="G34" s="57">
        <f>SUM(G20:G33)</f>
        <v>2962200</v>
      </c>
      <c r="H34" s="11"/>
      <c r="I34" s="11"/>
      <c r="J34" s="11"/>
      <c r="K34" s="11"/>
      <c r="L34" s="11"/>
    </row>
    <row r="35" spans="1:12" ht="15" customHeight="1" x14ac:dyDescent="0.2">
      <c r="A35" s="17"/>
      <c r="B35" s="18"/>
      <c r="C35" s="25"/>
      <c r="D35" s="25"/>
      <c r="E35" s="25"/>
      <c r="F35" s="18"/>
      <c r="G35" s="18"/>
      <c r="H35" s="8"/>
      <c r="I35" s="9"/>
      <c r="J35" s="8"/>
      <c r="K35" s="10"/>
      <c r="L35" s="10"/>
    </row>
    <row r="36" spans="1:12" ht="15" customHeight="1" x14ac:dyDescent="0.2">
      <c r="A36" s="17"/>
      <c r="B36" s="58" t="s">
        <v>47</v>
      </c>
      <c r="C36" s="59"/>
      <c r="D36" s="60"/>
      <c r="E36" s="60"/>
      <c r="F36" s="61"/>
      <c r="G36" s="62"/>
      <c r="H36" s="8"/>
      <c r="I36" s="9"/>
      <c r="J36" s="8"/>
      <c r="K36" s="10"/>
      <c r="L36" s="10"/>
    </row>
    <row r="37" spans="1:12" ht="22.9" customHeight="1" x14ac:dyDescent="0.2">
      <c r="A37" s="17"/>
      <c r="B37" s="63" t="s">
        <v>22</v>
      </c>
      <c r="C37" s="64" t="s">
        <v>23</v>
      </c>
      <c r="D37" s="64" t="s">
        <v>24</v>
      </c>
      <c r="E37" s="63" t="s">
        <v>121</v>
      </c>
      <c r="F37" s="64" t="s">
        <v>25</v>
      </c>
      <c r="G37" s="63" t="s">
        <v>26</v>
      </c>
      <c r="H37" s="3"/>
      <c r="I37" s="3"/>
      <c r="J37" s="3"/>
      <c r="K37" s="3"/>
      <c r="L37" s="10"/>
    </row>
    <row r="38" spans="1:12" ht="15" customHeight="1" x14ac:dyDescent="0.2">
      <c r="A38" s="17"/>
      <c r="B38" s="50" t="s">
        <v>48</v>
      </c>
      <c r="C38" s="51" t="s">
        <v>49</v>
      </c>
      <c r="D38" s="51">
        <v>0</v>
      </c>
      <c r="E38" s="51" t="s">
        <v>38</v>
      </c>
      <c r="F38" s="53">
        <v>0</v>
      </c>
      <c r="G38" s="53">
        <f>+F38*D38</f>
        <v>0</v>
      </c>
      <c r="H38" s="3"/>
      <c r="I38" s="3"/>
      <c r="J38" s="3"/>
      <c r="K38" s="2"/>
      <c r="L38" s="12"/>
    </row>
    <row r="39" spans="1:12" ht="15" customHeight="1" x14ac:dyDescent="0.2">
      <c r="A39" s="17"/>
      <c r="B39" s="65" t="s">
        <v>50</v>
      </c>
      <c r="C39" s="56"/>
      <c r="D39" s="56"/>
      <c r="E39" s="56"/>
      <c r="F39" s="66"/>
      <c r="G39" s="57"/>
      <c r="H39" s="3"/>
      <c r="I39" s="3"/>
      <c r="J39" s="3"/>
      <c r="K39" s="3"/>
      <c r="L39" s="6"/>
    </row>
    <row r="40" spans="1:12" ht="15" customHeight="1" x14ac:dyDescent="0.2">
      <c r="A40" s="18"/>
      <c r="B40" s="18"/>
      <c r="C40" s="25"/>
      <c r="D40" s="25"/>
      <c r="E40" s="25"/>
      <c r="F40" s="18"/>
      <c r="G40" s="18"/>
      <c r="H40" s="3"/>
      <c r="I40" s="3"/>
      <c r="J40" s="3"/>
      <c r="K40" s="3"/>
      <c r="L40" s="3"/>
    </row>
    <row r="41" spans="1:12" ht="15" customHeight="1" x14ac:dyDescent="0.2">
      <c r="A41" s="17"/>
      <c r="B41" s="58" t="s">
        <v>51</v>
      </c>
      <c r="C41" s="59"/>
      <c r="D41" s="60"/>
      <c r="E41" s="60"/>
      <c r="F41" s="61"/>
      <c r="G41" s="62"/>
      <c r="H41" s="4"/>
      <c r="I41" s="4"/>
      <c r="J41" s="4"/>
      <c r="K41" s="4"/>
      <c r="L41" s="4"/>
    </row>
    <row r="42" spans="1:12" ht="21.75" customHeight="1" x14ac:dyDescent="0.2">
      <c r="A42" s="17"/>
      <c r="B42" s="67" t="s">
        <v>22</v>
      </c>
      <c r="C42" s="67" t="s">
        <v>23</v>
      </c>
      <c r="D42" s="67" t="s">
        <v>24</v>
      </c>
      <c r="E42" s="67" t="s">
        <v>81</v>
      </c>
      <c r="F42" s="68" t="s">
        <v>25</v>
      </c>
      <c r="G42" s="67" t="s">
        <v>26</v>
      </c>
      <c r="H42" s="13"/>
      <c r="I42" s="9"/>
      <c r="J42" s="8"/>
      <c r="K42" s="10"/>
      <c r="L42" s="10"/>
    </row>
    <row r="43" spans="1:12" ht="15" customHeight="1" x14ac:dyDescent="0.2">
      <c r="A43" s="17"/>
      <c r="B43" s="69" t="s">
        <v>52</v>
      </c>
      <c r="C43" s="70" t="s">
        <v>135</v>
      </c>
      <c r="D43" s="70">
        <f>2/8</f>
        <v>0.25</v>
      </c>
      <c r="E43" s="70" t="s">
        <v>29</v>
      </c>
      <c r="F43" s="71">
        <v>176000</v>
      </c>
      <c r="G43" s="71">
        <f>D43*F43</f>
        <v>44000</v>
      </c>
      <c r="H43" s="13"/>
      <c r="I43" s="9"/>
      <c r="J43" s="8"/>
      <c r="K43" s="10"/>
      <c r="L43" s="10"/>
    </row>
    <row r="44" spans="1:12" ht="15" customHeight="1" x14ac:dyDescent="0.2">
      <c r="A44" s="17"/>
      <c r="B44" s="69" t="s">
        <v>53</v>
      </c>
      <c r="C44" s="70" t="s">
        <v>135</v>
      </c>
      <c r="D44" s="70">
        <f>4/8</f>
        <v>0.5</v>
      </c>
      <c r="E44" s="70" t="s">
        <v>29</v>
      </c>
      <c r="F44" s="71">
        <v>176000</v>
      </c>
      <c r="G44" s="71">
        <f>D44*F44</f>
        <v>88000</v>
      </c>
      <c r="H44" s="13"/>
      <c r="I44" s="9"/>
      <c r="J44" s="8"/>
      <c r="K44" s="10"/>
      <c r="L44" s="10"/>
    </row>
    <row r="45" spans="1:12" ht="15" customHeight="1" x14ac:dyDescent="0.2">
      <c r="A45" s="17"/>
      <c r="B45" s="69" t="s">
        <v>35</v>
      </c>
      <c r="C45" s="70" t="s">
        <v>135</v>
      </c>
      <c r="D45" s="70">
        <v>2</v>
      </c>
      <c r="E45" s="70" t="s">
        <v>104</v>
      </c>
      <c r="F45" s="71">
        <v>176000</v>
      </c>
      <c r="G45" s="71">
        <f>D45*F45</f>
        <v>352000</v>
      </c>
      <c r="H45" s="13"/>
      <c r="I45" s="9"/>
      <c r="J45" s="8"/>
      <c r="K45" s="10"/>
      <c r="L45" s="10"/>
    </row>
    <row r="46" spans="1:12" ht="15" customHeight="1" x14ac:dyDescent="0.2">
      <c r="A46" s="17"/>
      <c r="B46" s="72" t="s">
        <v>78</v>
      </c>
      <c r="C46" s="73"/>
      <c r="D46" s="73"/>
      <c r="E46" s="73"/>
      <c r="F46" s="73"/>
      <c r="G46" s="57">
        <f>SUM(G43:G45)</f>
        <v>484000</v>
      </c>
      <c r="H46" s="13"/>
      <c r="I46" s="9"/>
      <c r="J46" s="8"/>
      <c r="K46" s="10"/>
      <c r="L46" s="10"/>
    </row>
    <row r="47" spans="1:12" ht="15" customHeight="1" x14ac:dyDescent="0.2">
      <c r="A47" s="17"/>
      <c r="B47" s="18"/>
      <c r="C47" s="25"/>
      <c r="D47" s="25"/>
      <c r="E47" s="25"/>
      <c r="F47" s="18"/>
      <c r="G47" s="18"/>
      <c r="H47" s="13"/>
      <c r="I47" s="9"/>
      <c r="J47" s="8"/>
      <c r="K47" s="10"/>
      <c r="L47" s="10"/>
    </row>
    <row r="48" spans="1:12" ht="15" customHeight="1" x14ac:dyDescent="0.2">
      <c r="A48" s="17"/>
      <c r="B48" s="58" t="s">
        <v>54</v>
      </c>
      <c r="C48" s="59"/>
      <c r="D48" s="60"/>
      <c r="E48" s="60"/>
      <c r="F48" s="61"/>
      <c r="G48" s="62"/>
      <c r="H48" s="13"/>
      <c r="I48" s="9"/>
      <c r="J48" s="8"/>
      <c r="K48" s="10"/>
      <c r="L48" s="10"/>
    </row>
    <row r="49" spans="1:15" ht="25.9" customHeight="1" x14ac:dyDescent="0.2">
      <c r="A49" s="17"/>
      <c r="B49" s="74" t="s">
        <v>55</v>
      </c>
      <c r="C49" s="74" t="s">
        <v>56</v>
      </c>
      <c r="D49" s="74" t="s">
        <v>57</v>
      </c>
      <c r="E49" s="74" t="s">
        <v>81</v>
      </c>
      <c r="F49" s="74" t="s">
        <v>25</v>
      </c>
      <c r="G49" s="75" t="s">
        <v>26</v>
      </c>
      <c r="H49" s="13"/>
      <c r="I49" s="9"/>
      <c r="J49" s="8"/>
      <c r="K49" s="10"/>
      <c r="L49" s="10"/>
    </row>
    <row r="50" spans="1:15" ht="18.75" customHeight="1" x14ac:dyDescent="0.2">
      <c r="A50" s="17"/>
      <c r="B50" s="76" t="s">
        <v>58</v>
      </c>
      <c r="C50" s="51" t="s">
        <v>59</v>
      </c>
      <c r="D50" s="77">
        <v>75000</v>
      </c>
      <c r="E50" s="52" t="s">
        <v>60</v>
      </c>
      <c r="F50" s="53">
        <v>23</v>
      </c>
      <c r="G50" s="53">
        <f>+F50*D50</f>
        <v>1725000</v>
      </c>
      <c r="H50" s="29"/>
      <c r="I50" s="30"/>
      <c r="J50" s="31"/>
      <c r="K50" s="10"/>
      <c r="L50" s="10"/>
    </row>
    <row r="51" spans="1:15" ht="15" customHeight="1" x14ac:dyDescent="0.2">
      <c r="A51" s="17"/>
      <c r="B51" s="76" t="s">
        <v>117</v>
      </c>
      <c r="C51" s="51"/>
      <c r="D51" s="77"/>
      <c r="E51" s="52"/>
      <c r="F51" s="53"/>
      <c r="G51" s="53"/>
      <c r="H51" s="29"/>
      <c r="I51" s="30"/>
      <c r="J51" s="31"/>
      <c r="K51" s="10"/>
      <c r="L51" s="10"/>
    </row>
    <row r="52" spans="1:15" ht="15" customHeight="1" x14ac:dyDescent="0.2">
      <c r="A52" s="17"/>
      <c r="B52" s="50" t="s">
        <v>118</v>
      </c>
      <c r="C52" s="51" t="s">
        <v>119</v>
      </c>
      <c r="D52" s="77">
        <v>25000</v>
      </c>
      <c r="E52" s="52" t="s">
        <v>60</v>
      </c>
      <c r="F52" s="53">
        <v>13</v>
      </c>
      <c r="G52" s="53">
        <f>+F52*D52</f>
        <v>325000</v>
      </c>
      <c r="H52" s="29"/>
      <c r="I52" s="30"/>
      <c r="J52" s="31"/>
      <c r="K52" s="10"/>
      <c r="L52" s="10"/>
    </row>
    <row r="53" spans="1:15" ht="15" customHeight="1" x14ac:dyDescent="0.2">
      <c r="A53" s="17"/>
      <c r="B53" s="76" t="s">
        <v>61</v>
      </c>
      <c r="C53" s="51"/>
      <c r="D53" s="77"/>
      <c r="E53" s="52"/>
      <c r="F53" s="78"/>
      <c r="G53" s="53"/>
      <c r="H53" s="29" t="s">
        <v>106</v>
      </c>
      <c r="I53" s="9"/>
      <c r="J53" s="31"/>
      <c r="K53" s="10"/>
      <c r="L53" s="10"/>
    </row>
    <row r="54" spans="1:15" ht="15" customHeight="1" x14ac:dyDescent="0.2">
      <c r="A54" s="18"/>
      <c r="B54" s="50" t="s">
        <v>62</v>
      </c>
      <c r="C54" s="51" t="s">
        <v>63</v>
      </c>
      <c r="D54" s="77">
        <v>40</v>
      </c>
      <c r="E54" s="52" t="s">
        <v>64</v>
      </c>
      <c r="F54" s="78">
        <v>4463</v>
      </c>
      <c r="G54" s="53">
        <f t="shared" ref="G54:G67" si="1">+F54*D54</f>
        <v>178520</v>
      </c>
      <c r="H54" s="29">
        <v>1</v>
      </c>
      <c r="I54" s="30"/>
      <c r="J54" s="31"/>
      <c r="K54" s="10"/>
      <c r="L54" s="10"/>
    </row>
    <row r="55" spans="1:15" ht="15" customHeight="1" x14ac:dyDescent="0.2">
      <c r="A55" s="17"/>
      <c r="B55" s="50" t="s">
        <v>65</v>
      </c>
      <c r="C55" s="51" t="s">
        <v>66</v>
      </c>
      <c r="D55" s="77">
        <v>280</v>
      </c>
      <c r="E55" s="52" t="s">
        <v>67</v>
      </c>
      <c r="F55" s="78">
        <v>1375</v>
      </c>
      <c r="G55" s="53">
        <f t="shared" si="1"/>
        <v>385000</v>
      </c>
      <c r="H55" s="32">
        <v>25</v>
      </c>
      <c r="I55" s="34"/>
      <c r="J55" s="28"/>
      <c r="K55" s="13"/>
      <c r="L55" s="9"/>
      <c r="M55" s="8"/>
      <c r="N55" s="10"/>
      <c r="O55" s="10"/>
    </row>
    <row r="56" spans="1:15" ht="15" customHeight="1" x14ac:dyDescent="0.2">
      <c r="A56" s="17"/>
      <c r="B56" s="50" t="s">
        <v>68</v>
      </c>
      <c r="C56" s="51" t="s">
        <v>66</v>
      </c>
      <c r="D56" s="77">
        <v>20</v>
      </c>
      <c r="E56" s="52" t="s">
        <v>67</v>
      </c>
      <c r="F56" s="78">
        <v>1368</v>
      </c>
      <c r="G56" s="53">
        <f t="shared" si="1"/>
        <v>27360</v>
      </c>
      <c r="H56" s="32">
        <v>25</v>
      </c>
      <c r="I56" s="32"/>
      <c r="J56" s="28"/>
      <c r="K56" s="13"/>
      <c r="L56" s="9"/>
      <c r="M56" s="8"/>
      <c r="N56" s="10"/>
      <c r="O56" s="10"/>
    </row>
    <row r="57" spans="1:15" ht="15" customHeight="1" x14ac:dyDescent="0.2">
      <c r="A57" s="17"/>
      <c r="B57" s="50" t="s">
        <v>69</v>
      </c>
      <c r="C57" s="51" t="s">
        <v>66</v>
      </c>
      <c r="D57" s="77">
        <v>150</v>
      </c>
      <c r="E57" s="52" t="s">
        <v>67</v>
      </c>
      <c r="F57" s="78">
        <v>2224</v>
      </c>
      <c r="G57" s="53">
        <f t="shared" si="1"/>
        <v>333600</v>
      </c>
      <c r="H57" s="32">
        <v>25</v>
      </c>
      <c r="I57" s="32"/>
      <c r="J57" s="28"/>
      <c r="K57" s="13"/>
      <c r="L57" s="9"/>
      <c r="M57" s="8"/>
      <c r="N57" s="10"/>
      <c r="O57" s="10"/>
    </row>
    <row r="58" spans="1:15" ht="15" customHeight="1" x14ac:dyDescent="0.2">
      <c r="A58" s="17"/>
      <c r="B58" s="50" t="s">
        <v>70</v>
      </c>
      <c r="C58" s="51" t="s">
        <v>66</v>
      </c>
      <c r="D58" s="77">
        <v>100</v>
      </c>
      <c r="E58" s="52" t="s">
        <v>67</v>
      </c>
      <c r="F58" s="78">
        <v>991</v>
      </c>
      <c r="G58" s="53">
        <f t="shared" si="1"/>
        <v>99100</v>
      </c>
      <c r="H58" s="32">
        <v>25</v>
      </c>
      <c r="I58" s="32"/>
      <c r="J58" s="28"/>
      <c r="K58" s="3"/>
      <c r="L58" s="3"/>
      <c r="M58" s="3"/>
      <c r="N58" s="2"/>
      <c r="O58" s="12"/>
    </row>
    <row r="59" spans="1:15" ht="15" customHeight="1" x14ac:dyDescent="0.2">
      <c r="A59" s="17"/>
      <c r="B59" s="50" t="s">
        <v>116</v>
      </c>
      <c r="C59" s="51" t="s">
        <v>72</v>
      </c>
      <c r="D59" s="77">
        <v>3</v>
      </c>
      <c r="E59" s="52" t="s">
        <v>84</v>
      </c>
      <c r="F59" s="78">
        <v>1239</v>
      </c>
      <c r="G59" s="53">
        <f t="shared" si="1"/>
        <v>3717</v>
      </c>
      <c r="H59" s="32"/>
      <c r="I59" s="32"/>
      <c r="J59" s="28"/>
      <c r="K59" s="3"/>
      <c r="L59" s="3"/>
      <c r="M59" s="3"/>
      <c r="N59" s="2"/>
      <c r="O59" s="12"/>
    </row>
    <row r="60" spans="1:15" ht="15" customHeight="1" x14ac:dyDescent="0.2">
      <c r="A60" s="17"/>
      <c r="B60" s="76" t="s">
        <v>71</v>
      </c>
      <c r="C60" s="51"/>
      <c r="D60" s="79"/>
      <c r="E60" s="52"/>
      <c r="F60" s="78"/>
      <c r="G60" s="53"/>
      <c r="H60" s="32"/>
      <c r="I60" s="32"/>
      <c r="J60" s="28"/>
      <c r="K60" s="3"/>
      <c r="L60" s="3"/>
      <c r="M60" s="3"/>
      <c r="N60" s="2"/>
      <c r="O60" s="12"/>
    </row>
    <row r="61" spans="1:15" ht="15" customHeight="1" x14ac:dyDescent="0.2">
      <c r="A61" s="17"/>
      <c r="B61" s="50" t="s">
        <v>112</v>
      </c>
      <c r="C61" s="51" t="s">
        <v>72</v>
      </c>
      <c r="D61" s="80">
        <v>0.5</v>
      </c>
      <c r="E61" s="52" t="s">
        <v>67</v>
      </c>
      <c r="F61" s="78">
        <v>59819</v>
      </c>
      <c r="G61" s="53">
        <f t="shared" si="1"/>
        <v>29909.5</v>
      </c>
      <c r="H61" s="32">
        <v>1</v>
      </c>
      <c r="I61" s="32" t="s">
        <v>107</v>
      </c>
      <c r="J61" s="28"/>
      <c r="K61" s="3"/>
      <c r="L61" s="3"/>
      <c r="M61" s="3"/>
      <c r="N61" s="2"/>
      <c r="O61" s="12"/>
    </row>
    <row r="62" spans="1:15" ht="15" customHeight="1" x14ac:dyDescent="0.2">
      <c r="A62" s="17"/>
      <c r="B62" s="50" t="s">
        <v>113</v>
      </c>
      <c r="C62" s="51" t="s">
        <v>72</v>
      </c>
      <c r="D62" s="80">
        <v>0.5</v>
      </c>
      <c r="E62" s="52" t="s">
        <v>67</v>
      </c>
      <c r="F62" s="78">
        <v>47500</v>
      </c>
      <c r="G62" s="53">
        <f t="shared" ref="G62" si="2">+F62*D62</f>
        <v>23750</v>
      </c>
      <c r="H62" s="32">
        <v>1</v>
      </c>
      <c r="I62" s="32" t="s">
        <v>108</v>
      </c>
      <c r="J62" s="28"/>
      <c r="K62" s="3"/>
      <c r="L62" s="3"/>
      <c r="M62" s="3"/>
      <c r="N62" s="2"/>
      <c r="O62" s="12"/>
    </row>
    <row r="63" spans="1:15" ht="15" customHeight="1" x14ac:dyDescent="0.2">
      <c r="A63" s="17"/>
      <c r="B63" s="76" t="s">
        <v>73</v>
      </c>
      <c r="C63" s="51"/>
      <c r="D63" s="79"/>
      <c r="E63" s="52"/>
      <c r="F63" s="78"/>
      <c r="G63" s="53"/>
      <c r="H63" s="32"/>
      <c r="I63" s="32"/>
      <c r="J63" s="28"/>
      <c r="K63" s="3"/>
      <c r="L63" s="3"/>
      <c r="M63" s="3"/>
      <c r="N63" s="2"/>
      <c r="O63" s="12"/>
    </row>
    <row r="64" spans="1:15" ht="15" customHeight="1" x14ac:dyDescent="0.2">
      <c r="A64" s="17"/>
      <c r="B64" s="50" t="s">
        <v>114</v>
      </c>
      <c r="C64" s="51" t="s">
        <v>66</v>
      </c>
      <c r="D64" s="79">
        <v>2</v>
      </c>
      <c r="E64" s="52" t="s">
        <v>67</v>
      </c>
      <c r="F64" s="78">
        <v>14471</v>
      </c>
      <c r="G64" s="53">
        <f t="shared" ref="G64" si="3">+F64*D64</f>
        <v>28942</v>
      </c>
      <c r="H64" s="32">
        <v>1</v>
      </c>
      <c r="I64" s="32" t="s">
        <v>110</v>
      </c>
      <c r="J64" s="28"/>
      <c r="K64" s="3"/>
      <c r="L64" s="3"/>
      <c r="M64" s="3"/>
      <c r="N64" s="2"/>
      <c r="O64" s="12"/>
    </row>
    <row r="65" spans="1:15" ht="15" customHeight="1" x14ac:dyDescent="0.2">
      <c r="A65" s="17"/>
      <c r="B65" s="50" t="s">
        <v>115</v>
      </c>
      <c r="C65" s="51" t="s">
        <v>66</v>
      </c>
      <c r="D65" s="79">
        <v>2</v>
      </c>
      <c r="E65" s="52" t="s">
        <v>67</v>
      </c>
      <c r="F65" s="78">
        <v>187500</v>
      </c>
      <c r="G65" s="53">
        <f t="shared" ref="G65" si="4">+F65*D65</f>
        <v>375000</v>
      </c>
      <c r="H65" s="32">
        <v>1</v>
      </c>
      <c r="I65" s="32" t="s">
        <v>74</v>
      </c>
      <c r="J65" s="28"/>
      <c r="K65" s="3"/>
      <c r="L65" s="3"/>
      <c r="M65" s="3"/>
      <c r="N65" s="2"/>
      <c r="O65" s="12"/>
    </row>
    <row r="66" spans="1:15" ht="15" customHeight="1" x14ac:dyDescent="0.2">
      <c r="A66" s="17"/>
      <c r="B66" s="76" t="s">
        <v>75</v>
      </c>
      <c r="C66" s="51"/>
      <c r="D66" s="79"/>
      <c r="E66" s="52"/>
      <c r="F66" s="78"/>
      <c r="G66" s="53"/>
      <c r="H66" s="34"/>
      <c r="I66" s="32"/>
      <c r="J66" s="33"/>
      <c r="K66" s="3"/>
      <c r="L66" s="3"/>
      <c r="M66" s="3"/>
      <c r="N66" s="3"/>
      <c r="O66" s="3"/>
    </row>
    <row r="67" spans="1:15" ht="15" customHeight="1" x14ac:dyDescent="0.2">
      <c r="A67" s="17"/>
      <c r="B67" s="50" t="s">
        <v>76</v>
      </c>
      <c r="C67" s="51" t="s">
        <v>72</v>
      </c>
      <c r="D67" s="79">
        <v>2</v>
      </c>
      <c r="E67" s="52" t="s">
        <v>29</v>
      </c>
      <c r="F67" s="78">
        <v>3500</v>
      </c>
      <c r="G67" s="53">
        <f t="shared" si="1"/>
        <v>7000</v>
      </c>
      <c r="H67" s="32">
        <v>1</v>
      </c>
      <c r="I67" s="32" t="s">
        <v>109</v>
      </c>
      <c r="J67" s="28"/>
      <c r="K67" s="3"/>
      <c r="L67" s="3"/>
      <c r="M67" s="3"/>
      <c r="N67" s="3"/>
      <c r="O67" s="6"/>
    </row>
    <row r="68" spans="1:15" ht="15" customHeight="1" x14ac:dyDescent="0.2">
      <c r="A68" s="17"/>
      <c r="B68" s="76"/>
      <c r="C68" s="51"/>
      <c r="D68" s="79"/>
      <c r="E68" s="52"/>
      <c r="F68" s="78" t="s">
        <v>77</v>
      </c>
      <c r="G68" s="53"/>
      <c r="J68" s="3"/>
      <c r="K68" s="3"/>
      <c r="L68" s="3"/>
      <c r="M68" s="3"/>
      <c r="N68" s="3"/>
      <c r="O68" s="6"/>
    </row>
    <row r="69" spans="1:15" ht="15" customHeight="1" x14ac:dyDescent="0.2">
      <c r="A69" s="17"/>
      <c r="B69" s="72" t="s">
        <v>78</v>
      </c>
      <c r="C69" s="73"/>
      <c r="D69" s="73"/>
      <c r="E69" s="73"/>
      <c r="F69" s="81"/>
      <c r="G69" s="82">
        <f>SUM(G50:G68)</f>
        <v>3541898.5</v>
      </c>
      <c r="H69" s="3"/>
      <c r="I69" s="3"/>
      <c r="J69" s="3"/>
      <c r="K69" s="2"/>
      <c r="L69" s="12"/>
    </row>
    <row r="70" spans="1:15" ht="15" customHeight="1" x14ac:dyDescent="0.2">
      <c r="A70" s="17"/>
      <c r="B70" s="24"/>
      <c r="C70" s="25"/>
      <c r="D70" s="25"/>
      <c r="E70" s="25"/>
      <c r="F70" s="18"/>
      <c r="G70" s="24"/>
      <c r="H70" s="3"/>
      <c r="I70" s="3"/>
      <c r="J70" s="3"/>
      <c r="K70" s="2"/>
      <c r="L70" s="12"/>
    </row>
    <row r="71" spans="1:15" ht="15" customHeight="1" x14ac:dyDescent="0.2">
      <c r="A71" s="17"/>
      <c r="B71" s="58" t="s">
        <v>79</v>
      </c>
      <c r="C71" s="59"/>
      <c r="D71" s="60"/>
      <c r="E71" s="60"/>
      <c r="F71" s="61"/>
      <c r="G71" s="62"/>
      <c r="H71" s="3"/>
      <c r="I71" s="6"/>
      <c r="J71" s="3"/>
      <c r="K71" s="3"/>
      <c r="L71" s="6"/>
    </row>
    <row r="72" spans="1:15" ht="19.5" customHeight="1" x14ac:dyDescent="0.2">
      <c r="A72" s="17"/>
      <c r="B72" s="83" t="s">
        <v>80</v>
      </c>
      <c r="C72" s="74" t="s">
        <v>56</v>
      </c>
      <c r="D72" s="74" t="s">
        <v>57</v>
      </c>
      <c r="E72" s="83" t="s">
        <v>81</v>
      </c>
      <c r="F72" s="74" t="s">
        <v>25</v>
      </c>
      <c r="G72" s="83" t="s">
        <v>26</v>
      </c>
      <c r="H72" s="3"/>
      <c r="I72" s="6"/>
      <c r="J72" s="3"/>
      <c r="K72" s="4"/>
      <c r="L72" s="4"/>
    </row>
    <row r="73" spans="1:15" ht="15" customHeight="1" x14ac:dyDescent="0.2">
      <c r="A73" s="17"/>
      <c r="B73" s="54" t="s">
        <v>82</v>
      </c>
      <c r="C73" s="51" t="s">
        <v>83</v>
      </c>
      <c r="D73" s="79">
        <v>1</v>
      </c>
      <c r="E73" s="52" t="s">
        <v>84</v>
      </c>
      <c r="F73" s="53">
        <v>310000</v>
      </c>
      <c r="G73" s="53">
        <f>F73*D73</f>
        <v>310000</v>
      </c>
      <c r="H73" s="3"/>
      <c r="I73" s="6"/>
      <c r="J73" s="3"/>
      <c r="K73" s="3"/>
      <c r="L73" s="6"/>
    </row>
    <row r="74" spans="1:15" ht="15" customHeight="1" x14ac:dyDescent="0.2">
      <c r="A74" s="17"/>
      <c r="B74" s="84" t="s">
        <v>85</v>
      </c>
      <c r="C74" s="85"/>
      <c r="D74" s="85"/>
      <c r="E74" s="86"/>
      <c r="F74" s="87"/>
      <c r="G74" s="88">
        <f>SUM(G73)</f>
        <v>310000</v>
      </c>
      <c r="H74" s="3"/>
      <c r="I74" s="14"/>
      <c r="J74" s="3"/>
      <c r="K74" s="2"/>
      <c r="L74" s="12"/>
    </row>
    <row r="75" spans="1:15" ht="15" customHeight="1" x14ac:dyDescent="0.2">
      <c r="A75" s="17"/>
      <c r="B75" s="24"/>
      <c r="C75" s="18"/>
      <c r="D75" s="18"/>
      <c r="E75" s="18"/>
      <c r="F75" s="18"/>
      <c r="G75" s="24"/>
      <c r="H75" s="3"/>
      <c r="I75" s="14"/>
      <c r="J75" s="3"/>
      <c r="K75" s="3"/>
      <c r="L75" s="3"/>
    </row>
    <row r="76" spans="1:15" ht="15" customHeight="1" x14ac:dyDescent="0.2">
      <c r="A76" s="17"/>
      <c r="B76" s="89" t="s">
        <v>86</v>
      </c>
      <c r="C76" s="90"/>
      <c r="D76" s="90"/>
      <c r="E76" s="90"/>
      <c r="F76" s="90"/>
      <c r="G76" s="97">
        <f>G74+G69+G46+G39+G34</f>
        <v>7298098.5</v>
      </c>
      <c r="H76" s="2"/>
      <c r="I76" s="12"/>
      <c r="J76" s="3"/>
      <c r="K76" s="3"/>
      <c r="L76" s="15"/>
    </row>
    <row r="77" spans="1:15" ht="15" customHeight="1" x14ac:dyDescent="0.25">
      <c r="A77" s="17"/>
      <c r="B77" s="91" t="s">
        <v>87</v>
      </c>
      <c r="C77" s="92"/>
      <c r="D77" s="92"/>
      <c r="E77" s="92"/>
      <c r="F77" s="92"/>
      <c r="G77" s="98">
        <f>0.05*G76</f>
        <v>364904.92500000005</v>
      </c>
      <c r="H77" s="16"/>
      <c r="I77" s="16"/>
      <c r="J77" s="16"/>
      <c r="K77" s="16"/>
      <c r="L77" s="16"/>
    </row>
    <row r="78" spans="1:15" ht="15" customHeight="1" x14ac:dyDescent="0.25">
      <c r="A78" s="17"/>
      <c r="B78" s="93" t="s">
        <v>88</v>
      </c>
      <c r="C78" s="94"/>
      <c r="D78" s="94"/>
      <c r="E78" s="94"/>
      <c r="F78" s="94"/>
      <c r="G78" s="99">
        <f>SUM(G76:G77)</f>
        <v>7663003.4249999998</v>
      </c>
      <c r="H78" s="16"/>
      <c r="I78" s="16"/>
      <c r="J78" s="16"/>
      <c r="K78" s="16"/>
      <c r="L78" s="16"/>
    </row>
    <row r="79" spans="1:15" ht="15" customHeight="1" x14ac:dyDescent="0.25">
      <c r="A79" s="17"/>
      <c r="B79" s="91" t="s">
        <v>89</v>
      </c>
      <c r="C79" s="92"/>
      <c r="D79" s="92"/>
      <c r="E79" s="92"/>
      <c r="F79" s="92"/>
      <c r="G79" s="98">
        <f>+G11</f>
        <v>13750000</v>
      </c>
    </row>
    <row r="80" spans="1:15" ht="15" customHeight="1" x14ac:dyDescent="0.25">
      <c r="A80" s="17"/>
      <c r="B80" s="95" t="s">
        <v>90</v>
      </c>
      <c r="C80" s="96"/>
      <c r="D80" s="96"/>
      <c r="E80" s="96"/>
      <c r="F80" s="96"/>
      <c r="G80" s="100">
        <f>+G79-G78</f>
        <v>6086996.5750000002</v>
      </c>
    </row>
    <row r="81" spans="1:7" ht="15" customHeight="1" x14ac:dyDescent="0.25">
      <c r="A81" s="17"/>
      <c r="B81" s="26" t="s">
        <v>91</v>
      </c>
      <c r="C81" s="17"/>
      <c r="D81" s="17"/>
      <c r="E81" s="17"/>
      <c r="F81" s="17"/>
      <c r="G81" s="17"/>
    </row>
    <row r="82" spans="1:7" ht="15" customHeight="1" x14ac:dyDescent="0.25">
      <c r="A82" s="17"/>
      <c r="B82" s="27" t="s">
        <v>92</v>
      </c>
      <c r="C82" s="17"/>
      <c r="D82" s="17"/>
      <c r="E82" s="17"/>
      <c r="F82" s="17"/>
      <c r="G82" s="17"/>
    </row>
    <row r="83" spans="1:7" ht="15" customHeight="1" x14ac:dyDescent="0.25">
      <c r="A83" s="17"/>
      <c r="B83" s="26" t="s">
        <v>93</v>
      </c>
      <c r="C83" s="17"/>
      <c r="D83" s="17"/>
      <c r="E83" s="17"/>
      <c r="F83" s="17"/>
      <c r="G83" s="17"/>
    </row>
    <row r="84" spans="1:7" ht="15" customHeight="1" x14ac:dyDescent="0.25">
      <c r="A84" s="18"/>
      <c r="B84" s="26" t="s">
        <v>94</v>
      </c>
      <c r="C84" s="17"/>
      <c r="D84" s="17"/>
      <c r="E84" s="17"/>
      <c r="F84" s="17"/>
      <c r="G84" s="17"/>
    </row>
    <row r="85" spans="1:7" ht="15" customHeight="1" x14ac:dyDescent="0.25">
      <c r="A85" s="18"/>
      <c r="B85" s="26" t="s">
        <v>95</v>
      </c>
      <c r="C85" s="17"/>
      <c r="D85" s="17"/>
      <c r="E85" s="17"/>
      <c r="F85" s="17"/>
      <c r="G85" s="17"/>
    </row>
    <row r="86" spans="1:7" ht="15" customHeight="1" x14ac:dyDescent="0.25">
      <c r="A86" s="18"/>
      <c r="B86" s="26" t="s">
        <v>96</v>
      </c>
      <c r="C86" s="17"/>
      <c r="D86" s="17"/>
      <c r="E86" s="17"/>
      <c r="F86" s="17"/>
      <c r="G86" s="17"/>
    </row>
    <row r="87" spans="1:7" ht="15" customHeight="1" x14ac:dyDescent="0.25">
      <c r="A87" s="18"/>
      <c r="B87" s="26" t="s">
        <v>97</v>
      </c>
      <c r="C87" s="17"/>
      <c r="D87" s="17"/>
      <c r="E87" s="17"/>
      <c r="F87" s="17"/>
      <c r="G87" s="17"/>
    </row>
    <row r="88" spans="1:7" ht="15" customHeight="1" x14ac:dyDescent="0.25">
      <c r="A88" s="18"/>
      <c r="B88" s="26" t="s">
        <v>98</v>
      </c>
      <c r="C88" s="17"/>
      <c r="D88" s="17"/>
      <c r="E88" s="17"/>
      <c r="F88" s="17"/>
      <c r="G88" s="17"/>
    </row>
    <row r="89" spans="1:7" ht="15" customHeight="1" x14ac:dyDescent="0.25">
      <c r="A89" s="18"/>
      <c r="B89" s="17"/>
      <c r="C89" s="17"/>
      <c r="D89" s="17"/>
      <c r="E89" s="17"/>
      <c r="F89" s="17"/>
      <c r="G89" s="17"/>
    </row>
    <row r="90" spans="1:7" ht="15" customHeight="1" thickBot="1" x14ac:dyDescent="0.2">
      <c r="A90" s="17"/>
      <c r="B90" s="134" t="s">
        <v>122</v>
      </c>
      <c r="C90" s="135"/>
      <c r="D90" s="101"/>
      <c r="E90" s="102"/>
      <c r="F90" s="17"/>
      <c r="G90" s="17"/>
    </row>
    <row r="91" spans="1:7" ht="15" customHeight="1" x14ac:dyDescent="0.15">
      <c r="A91" s="17"/>
      <c r="B91" s="103" t="s">
        <v>80</v>
      </c>
      <c r="C91" s="104" t="s">
        <v>123</v>
      </c>
      <c r="D91" s="105" t="s">
        <v>124</v>
      </c>
      <c r="E91" s="102"/>
      <c r="F91" s="17"/>
      <c r="G91" s="17"/>
    </row>
    <row r="92" spans="1:7" ht="15" customHeight="1" x14ac:dyDescent="0.15">
      <c r="B92" s="106" t="s">
        <v>125</v>
      </c>
      <c r="C92" s="107">
        <f>G34</f>
        <v>2962200</v>
      </c>
      <c r="D92" s="108">
        <f>(C92/C98)</f>
        <v>0.38655861621254595</v>
      </c>
      <c r="E92" s="102"/>
    </row>
    <row r="93" spans="1:7" ht="15" customHeight="1" x14ac:dyDescent="0.15">
      <c r="B93" s="106" t="s">
        <v>126</v>
      </c>
      <c r="C93" s="109">
        <f>G39</f>
        <v>0</v>
      </c>
      <c r="D93" s="108">
        <v>0</v>
      </c>
      <c r="E93" s="102"/>
    </row>
    <row r="94" spans="1:7" ht="15" customHeight="1" x14ac:dyDescent="0.15">
      <c r="B94" s="106" t="s">
        <v>127</v>
      </c>
      <c r="C94" s="107">
        <f>G46</f>
        <v>484000</v>
      </c>
      <c r="D94" s="108">
        <f>(C94/C98)</f>
        <v>6.3160613816377095E-2</v>
      </c>
      <c r="E94" s="102"/>
    </row>
    <row r="95" spans="1:7" ht="15" customHeight="1" x14ac:dyDescent="0.15">
      <c r="B95" s="106" t="s">
        <v>55</v>
      </c>
      <c r="C95" s="107">
        <f>G69</f>
        <v>3541898.5</v>
      </c>
      <c r="D95" s="108">
        <f>(C95/C98)</f>
        <v>0.46220761019691181</v>
      </c>
      <c r="E95" s="102"/>
    </row>
    <row r="96" spans="1:7" ht="15" customHeight="1" x14ac:dyDescent="0.15">
      <c r="B96" s="106" t="s">
        <v>128</v>
      </c>
      <c r="C96" s="110">
        <f>G74</f>
        <v>310000</v>
      </c>
      <c r="D96" s="111">
        <f>(C96/C98)</f>
        <v>4.0454112155117565E-2</v>
      </c>
      <c r="E96" s="112"/>
    </row>
    <row r="97" spans="2:5" ht="15" customHeight="1" x14ac:dyDescent="0.15">
      <c r="B97" s="106" t="s">
        <v>129</v>
      </c>
      <c r="C97" s="110">
        <f>G77</f>
        <v>364904.92500000005</v>
      </c>
      <c r="D97" s="111">
        <f>(C97/C98)</f>
        <v>4.7619047619047623E-2</v>
      </c>
      <c r="E97" s="112"/>
    </row>
    <row r="98" spans="2:5" ht="15" customHeight="1" thickBot="1" x14ac:dyDescent="0.3">
      <c r="B98" s="113" t="s">
        <v>130</v>
      </c>
      <c r="C98" s="114">
        <f>SUM(C92:C97)</f>
        <v>7663003.4249999998</v>
      </c>
      <c r="D98" s="115">
        <f>SUM(D92:D97)</f>
        <v>1</v>
      </c>
      <c r="E98" s="112"/>
    </row>
    <row r="99" spans="2:5" ht="15" customHeight="1" x14ac:dyDescent="0.25">
      <c r="B99" s="116"/>
      <c r="C99" s="117"/>
      <c r="D99" s="117"/>
      <c r="E99" s="117"/>
    </row>
    <row r="100" spans="2:5" ht="15" customHeight="1" x14ac:dyDescent="0.25">
      <c r="B100" s="118"/>
      <c r="C100" s="117"/>
      <c r="D100" s="117"/>
      <c r="E100" s="117"/>
    </row>
    <row r="101" spans="2:5" ht="15" customHeight="1" thickBot="1" x14ac:dyDescent="0.3">
      <c r="B101" s="119"/>
      <c r="C101" s="120" t="s">
        <v>131</v>
      </c>
      <c r="D101" s="121"/>
      <c r="E101" s="122"/>
    </row>
    <row r="102" spans="2:5" ht="15" customHeight="1" x14ac:dyDescent="0.25">
      <c r="B102" s="123" t="s">
        <v>133</v>
      </c>
      <c r="C102" s="124">
        <v>50000</v>
      </c>
      <c r="D102" s="124">
        <f>G8</f>
        <v>55000</v>
      </c>
      <c r="E102" s="125">
        <v>60000</v>
      </c>
    </row>
    <row r="103" spans="2:5" ht="15" customHeight="1" thickBot="1" x14ac:dyDescent="0.3">
      <c r="B103" s="113" t="s">
        <v>134</v>
      </c>
      <c r="C103" s="114">
        <f>(G77/C102)</f>
        <v>7.2980985000000009</v>
      </c>
      <c r="D103" s="114">
        <f>(G77/D102)</f>
        <v>6.6346350000000012</v>
      </c>
      <c r="E103" s="126">
        <f>(G77/E102)</f>
        <v>6.0817487500000009</v>
      </c>
    </row>
    <row r="104" spans="2:5" ht="15" customHeight="1" x14ac:dyDescent="0.15">
      <c r="B104" s="127" t="s">
        <v>132</v>
      </c>
      <c r="C104" s="128"/>
      <c r="D104" s="128"/>
      <c r="E104" s="128"/>
    </row>
  </sheetData>
  <mergeCells count="10">
    <mergeCell ref="E8:F8"/>
    <mergeCell ref="E9:F9"/>
    <mergeCell ref="E10:F10"/>
    <mergeCell ref="E11:F11"/>
    <mergeCell ref="E12:F12"/>
    <mergeCell ref="B90:C90"/>
    <mergeCell ref="E14:F14"/>
    <mergeCell ref="B16:G16"/>
    <mergeCell ref="H18:L18"/>
    <mergeCell ref="E13:F13"/>
  </mergeCells>
  <pageMargins left="0.70866141732283472" right="0.70866141732283472" top="0.74803149606299213" bottom="0.55118110236220474" header="0.31496062992125984" footer="0.31496062992125984"/>
  <pageSetup paperSize="256" scale="90" orientation="portrait" r:id="rId1"/>
  <rowBreaks count="1" manualBreakCount="1">
    <brk id="65" min="1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04"/>
  <sheetViews>
    <sheetView topLeftCell="A61" zoomScale="110" zoomScaleNormal="110" workbookViewId="0">
      <selection activeCell="F74" sqref="F74"/>
    </sheetView>
  </sheetViews>
  <sheetFormatPr baseColWidth="10" defaultColWidth="11.42578125" defaultRowHeight="15" customHeight="1" x14ac:dyDescent="0.25"/>
  <cols>
    <col min="1" max="1" width="3.140625" style="1" customWidth="1"/>
    <col min="2" max="2" width="26.7109375" style="1" customWidth="1"/>
    <col min="3" max="3" width="16.7109375" style="1" customWidth="1"/>
    <col min="4" max="4" width="11.42578125" style="1"/>
    <col min="5" max="5" width="15.85546875" style="1" customWidth="1"/>
    <col min="6" max="6" width="17.42578125" style="1" customWidth="1"/>
    <col min="7" max="7" width="15.7109375" style="1" customWidth="1"/>
    <col min="8" max="13" width="11.42578125" style="1"/>
    <col min="14" max="14" width="11.42578125" style="1" customWidth="1"/>
    <col min="15" max="16384" width="11.42578125" style="1"/>
  </cols>
  <sheetData>
    <row r="6" spans="1:14" ht="15" customHeight="1" x14ac:dyDescent="0.25">
      <c r="A6" s="17"/>
      <c r="B6" s="17"/>
      <c r="C6" s="17"/>
      <c r="D6" s="17"/>
      <c r="E6" s="17"/>
      <c r="F6" s="17"/>
      <c r="G6" s="17"/>
      <c r="H6" s="17"/>
    </row>
    <row r="7" spans="1:14" ht="15" customHeight="1" x14ac:dyDescent="0.25">
      <c r="A7" s="17"/>
      <c r="B7" s="17"/>
      <c r="C7" s="17"/>
      <c r="D7" s="17"/>
      <c r="E7" s="17"/>
      <c r="F7" s="17"/>
      <c r="G7" s="17"/>
      <c r="H7" s="17"/>
    </row>
    <row r="8" spans="1:14" ht="15" customHeight="1" x14ac:dyDescent="0.2">
      <c r="A8" s="17"/>
      <c r="B8" s="35" t="s">
        <v>0</v>
      </c>
      <c r="C8" s="36" t="s">
        <v>1</v>
      </c>
      <c r="D8" s="17"/>
      <c r="E8" s="141" t="s">
        <v>120</v>
      </c>
      <c r="F8" s="142"/>
      <c r="G8" s="42">
        <v>55000</v>
      </c>
      <c r="H8" s="17"/>
      <c r="I8" s="2"/>
      <c r="J8" s="3"/>
      <c r="K8" s="3"/>
      <c r="L8" s="2"/>
      <c r="M8" s="3"/>
      <c r="N8" s="3"/>
    </row>
    <row r="9" spans="1:14" ht="20.25" customHeight="1" x14ac:dyDescent="0.2">
      <c r="A9" s="17"/>
      <c r="B9" s="131" t="s">
        <v>2</v>
      </c>
      <c r="C9" s="38" t="s">
        <v>99</v>
      </c>
      <c r="D9" s="17"/>
      <c r="E9" s="140" t="s">
        <v>3</v>
      </c>
      <c r="F9" s="140"/>
      <c r="G9" s="40" t="s">
        <v>4</v>
      </c>
      <c r="H9" s="17"/>
      <c r="I9" s="3"/>
      <c r="J9" s="3"/>
      <c r="K9" s="3"/>
      <c r="L9" s="3"/>
      <c r="M9" s="3"/>
      <c r="N9" s="3"/>
    </row>
    <row r="10" spans="1:14" ht="15" customHeight="1" x14ac:dyDescent="0.2">
      <c r="A10" s="17"/>
      <c r="B10" s="131" t="s">
        <v>5</v>
      </c>
      <c r="C10" s="39" t="s">
        <v>6</v>
      </c>
      <c r="D10" s="17"/>
      <c r="E10" s="140" t="s">
        <v>7</v>
      </c>
      <c r="F10" s="140"/>
      <c r="G10" s="43">
        <v>250</v>
      </c>
      <c r="H10" s="17"/>
      <c r="I10" s="2"/>
      <c r="J10" s="3"/>
      <c r="K10" s="3"/>
      <c r="L10" s="3"/>
      <c r="M10" s="3"/>
      <c r="N10" s="3"/>
    </row>
    <row r="11" spans="1:14" ht="15" customHeight="1" x14ac:dyDescent="0.2">
      <c r="A11" s="17"/>
      <c r="B11" s="131" t="s">
        <v>8</v>
      </c>
      <c r="C11" s="39" t="s">
        <v>9</v>
      </c>
      <c r="D11" s="18"/>
      <c r="E11" s="140" t="s">
        <v>10</v>
      </c>
      <c r="F11" s="140"/>
      <c r="G11" s="43">
        <f>+G10*G8</f>
        <v>13750000</v>
      </c>
      <c r="H11" s="17"/>
      <c r="I11" s="4"/>
      <c r="J11" s="4"/>
      <c r="K11" s="4"/>
      <c r="L11" s="4"/>
      <c r="M11" s="4"/>
      <c r="N11" s="4"/>
    </row>
    <row r="12" spans="1:14" ht="19.5" customHeight="1" x14ac:dyDescent="0.2">
      <c r="A12" s="17"/>
      <c r="B12" s="131" t="s">
        <v>11</v>
      </c>
      <c r="C12" s="39" t="s">
        <v>12</v>
      </c>
      <c r="D12" s="18"/>
      <c r="E12" s="140" t="s">
        <v>13</v>
      </c>
      <c r="F12" s="140"/>
      <c r="G12" s="44" t="s">
        <v>14</v>
      </c>
      <c r="H12" s="17"/>
      <c r="I12" s="3"/>
      <c r="J12" s="3"/>
      <c r="K12" s="5"/>
      <c r="L12" s="6"/>
      <c r="M12" s="3"/>
      <c r="N12" s="6"/>
    </row>
    <row r="13" spans="1:14" ht="15" customHeight="1" x14ac:dyDescent="0.2">
      <c r="A13" s="17"/>
      <c r="B13" s="131" t="s">
        <v>15</v>
      </c>
      <c r="C13" s="40" t="s">
        <v>12</v>
      </c>
      <c r="D13" s="18"/>
      <c r="E13" s="140" t="s">
        <v>16</v>
      </c>
      <c r="F13" s="140"/>
      <c r="G13" s="38" t="s">
        <v>111</v>
      </c>
      <c r="H13" s="17"/>
      <c r="I13" s="3"/>
      <c r="J13" s="3"/>
      <c r="K13" s="3"/>
      <c r="L13" s="3"/>
      <c r="M13" s="2"/>
      <c r="N13" s="6"/>
    </row>
    <row r="14" spans="1:14" ht="15" customHeight="1" x14ac:dyDescent="0.2">
      <c r="A14" s="17"/>
      <c r="B14" s="131" t="s">
        <v>17</v>
      </c>
      <c r="C14" s="41">
        <v>44593</v>
      </c>
      <c r="D14" s="18"/>
      <c r="E14" s="136" t="s">
        <v>18</v>
      </c>
      <c r="F14" s="136"/>
      <c r="G14" s="38" t="s">
        <v>19</v>
      </c>
      <c r="H14" s="17"/>
      <c r="I14" s="3"/>
      <c r="J14" s="3"/>
      <c r="K14" s="3"/>
      <c r="L14" s="3"/>
      <c r="M14" s="3"/>
      <c r="N14" s="3"/>
    </row>
    <row r="15" spans="1:14" ht="15" customHeight="1" x14ac:dyDescent="0.2">
      <c r="A15" s="17"/>
      <c r="B15" s="19"/>
      <c r="C15" s="20"/>
      <c r="D15" s="17"/>
      <c r="E15" s="18"/>
      <c r="F15" s="18"/>
      <c r="G15" s="21"/>
      <c r="H15" s="17"/>
      <c r="I15" s="2"/>
      <c r="J15" s="3"/>
      <c r="K15" s="3"/>
      <c r="L15" s="3"/>
      <c r="M15" s="3"/>
      <c r="N15" s="3"/>
    </row>
    <row r="16" spans="1:14" ht="15" customHeight="1" x14ac:dyDescent="0.2">
      <c r="A16" s="17"/>
      <c r="B16" s="137" t="s">
        <v>20</v>
      </c>
      <c r="C16" s="138"/>
      <c r="D16" s="138"/>
      <c r="E16" s="138"/>
      <c r="F16" s="138"/>
      <c r="G16" s="138"/>
      <c r="H16" s="17"/>
      <c r="I16" s="2"/>
      <c r="J16" s="3"/>
      <c r="K16" s="3"/>
      <c r="L16" s="3"/>
      <c r="M16" s="3"/>
      <c r="N16" s="3"/>
    </row>
    <row r="17" spans="1:14" ht="15" customHeight="1" x14ac:dyDescent="0.2">
      <c r="A17" s="17"/>
      <c r="B17" s="17"/>
      <c r="C17" s="22"/>
      <c r="D17" s="22"/>
      <c r="E17" s="23"/>
      <c r="F17" s="24"/>
      <c r="G17" s="17"/>
      <c r="H17" s="17"/>
      <c r="I17" s="4"/>
      <c r="J17" s="4"/>
      <c r="K17" s="4"/>
      <c r="L17" s="4"/>
      <c r="M17" s="4"/>
      <c r="N17" s="4"/>
    </row>
    <row r="18" spans="1:14" ht="15" customHeight="1" x14ac:dyDescent="0.2">
      <c r="A18" s="17"/>
      <c r="B18" s="45" t="s">
        <v>21</v>
      </c>
      <c r="C18" s="46"/>
      <c r="D18" s="47"/>
      <c r="E18" s="47"/>
      <c r="F18" s="47"/>
      <c r="G18" s="48"/>
      <c r="H18" s="17"/>
      <c r="I18" s="139"/>
      <c r="J18" s="139"/>
      <c r="K18" s="139"/>
      <c r="L18" s="139"/>
      <c r="M18" s="139"/>
      <c r="N18" s="139"/>
    </row>
    <row r="19" spans="1:14" ht="22.15" customHeight="1" x14ac:dyDescent="0.2">
      <c r="A19" s="17"/>
      <c r="B19" s="49" t="s">
        <v>22</v>
      </c>
      <c r="C19" s="49" t="s">
        <v>23</v>
      </c>
      <c r="D19" s="49" t="s">
        <v>24</v>
      </c>
      <c r="E19" s="49" t="s">
        <v>81</v>
      </c>
      <c r="F19" s="49" t="s">
        <v>25</v>
      </c>
      <c r="G19" s="49" t="s">
        <v>26</v>
      </c>
      <c r="H19" s="17"/>
      <c r="I19" s="7"/>
      <c r="J19" s="8"/>
      <c r="K19" s="9"/>
      <c r="L19" s="8"/>
      <c r="M19" s="10"/>
      <c r="N19" s="10"/>
    </row>
    <row r="20" spans="1:14" ht="15" customHeight="1" x14ac:dyDescent="0.2">
      <c r="A20" s="17"/>
      <c r="B20" s="50" t="s">
        <v>27</v>
      </c>
      <c r="C20" s="51" t="s">
        <v>28</v>
      </c>
      <c r="D20" s="51">
        <v>4</v>
      </c>
      <c r="E20" s="52" t="s">
        <v>29</v>
      </c>
      <c r="F20" s="53">
        <v>28000</v>
      </c>
      <c r="G20" s="53">
        <f>D20*F20</f>
        <v>112000</v>
      </c>
      <c r="H20" s="17"/>
      <c r="I20" s="7"/>
      <c r="J20" s="8"/>
      <c r="K20" s="9"/>
      <c r="L20" s="8"/>
      <c r="M20" s="10"/>
      <c r="N20" s="10"/>
    </row>
    <row r="21" spans="1:14" ht="15" customHeight="1" x14ac:dyDescent="0.2">
      <c r="A21" s="17"/>
      <c r="B21" s="50" t="s">
        <v>30</v>
      </c>
      <c r="C21" s="51" t="s">
        <v>28</v>
      </c>
      <c r="D21" s="51">
        <v>1</v>
      </c>
      <c r="E21" s="52" t="s">
        <v>29</v>
      </c>
      <c r="F21" s="53">
        <v>28000</v>
      </c>
      <c r="G21" s="53">
        <f t="shared" ref="G21:G33" si="0">D21*F21</f>
        <v>28000</v>
      </c>
      <c r="H21" s="17"/>
      <c r="I21" s="7"/>
      <c r="J21" s="8"/>
      <c r="K21" s="9"/>
      <c r="L21" s="8"/>
      <c r="M21" s="10"/>
      <c r="N21" s="10"/>
    </row>
    <row r="22" spans="1:14" ht="15" customHeight="1" x14ac:dyDescent="0.2">
      <c r="A22" s="17"/>
      <c r="B22" s="50" t="s">
        <v>31</v>
      </c>
      <c r="C22" s="51" t="s">
        <v>28</v>
      </c>
      <c r="D22" s="51">
        <v>0.5</v>
      </c>
      <c r="E22" s="52" t="s">
        <v>32</v>
      </c>
      <c r="F22" s="53">
        <v>28000</v>
      </c>
      <c r="G22" s="53">
        <f t="shared" si="0"/>
        <v>14000</v>
      </c>
      <c r="H22" s="17"/>
      <c r="I22" s="7"/>
      <c r="J22" s="8"/>
      <c r="K22" s="9"/>
      <c r="L22" s="8"/>
      <c r="M22" s="10"/>
      <c r="N22" s="10"/>
    </row>
    <row r="23" spans="1:14" ht="15" customHeight="1" x14ac:dyDescent="0.2">
      <c r="A23" s="17"/>
      <c r="B23" s="50" t="s">
        <v>33</v>
      </c>
      <c r="C23" s="51" t="s">
        <v>100</v>
      </c>
      <c r="D23" s="51">
        <v>153</v>
      </c>
      <c r="E23" s="52" t="s">
        <v>32</v>
      </c>
      <c r="F23" s="53">
        <v>2500</v>
      </c>
      <c r="G23" s="53">
        <f t="shared" si="0"/>
        <v>382500</v>
      </c>
      <c r="H23" s="17"/>
      <c r="I23" s="139"/>
      <c r="J23" s="139"/>
      <c r="K23" s="139"/>
      <c r="L23" s="139"/>
      <c r="M23" s="139"/>
      <c r="N23" s="139"/>
    </row>
    <row r="24" spans="1:14" ht="15" customHeight="1" x14ac:dyDescent="0.2">
      <c r="A24" s="17"/>
      <c r="B24" s="50" t="s">
        <v>34</v>
      </c>
      <c r="C24" s="51" t="s">
        <v>28</v>
      </c>
      <c r="D24" s="51">
        <v>0.5</v>
      </c>
      <c r="E24" s="52" t="s">
        <v>32</v>
      </c>
      <c r="F24" s="53">
        <v>28000</v>
      </c>
      <c r="G24" s="53">
        <f t="shared" si="0"/>
        <v>14000</v>
      </c>
      <c r="H24" s="17"/>
      <c r="I24" s="7"/>
      <c r="J24" s="8"/>
      <c r="K24" s="9"/>
      <c r="L24" s="8"/>
      <c r="M24" s="10"/>
      <c r="N24" s="10"/>
    </row>
    <row r="25" spans="1:14" ht="15" customHeight="1" x14ac:dyDescent="0.2">
      <c r="A25" s="17"/>
      <c r="B25" s="129" t="s">
        <v>35</v>
      </c>
      <c r="C25" s="51" t="s">
        <v>28</v>
      </c>
      <c r="D25" s="51">
        <v>0.5</v>
      </c>
      <c r="E25" s="52" t="s">
        <v>32</v>
      </c>
      <c r="F25" s="53">
        <v>28000</v>
      </c>
      <c r="G25" s="53">
        <f t="shared" si="0"/>
        <v>14000</v>
      </c>
      <c r="H25" s="17"/>
      <c r="I25" s="7"/>
      <c r="J25" s="8"/>
      <c r="K25" s="9"/>
      <c r="L25" s="8"/>
      <c r="M25" s="10"/>
      <c r="N25" s="10"/>
    </row>
    <row r="26" spans="1:14" ht="15" customHeight="1" x14ac:dyDescent="0.2">
      <c r="A26" s="17"/>
      <c r="B26" s="50" t="s">
        <v>101</v>
      </c>
      <c r="C26" s="51" t="s">
        <v>28</v>
      </c>
      <c r="D26" s="51">
        <v>6.5</v>
      </c>
      <c r="E26" s="52" t="s">
        <v>36</v>
      </c>
      <c r="F26" s="53">
        <v>28000</v>
      </c>
      <c r="G26" s="53">
        <f t="shared" si="0"/>
        <v>182000</v>
      </c>
      <c r="H26" s="17"/>
      <c r="I26" s="7"/>
      <c r="J26" s="8"/>
      <c r="K26" s="9"/>
      <c r="L26" s="8"/>
      <c r="M26" s="10"/>
      <c r="N26" s="10"/>
    </row>
    <row r="27" spans="1:14" ht="15" customHeight="1" x14ac:dyDescent="0.2">
      <c r="A27" s="17"/>
      <c r="B27" s="50" t="s">
        <v>37</v>
      </c>
      <c r="C27" s="51" t="s">
        <v>28</v>
      </c>
      <c r="D27" s="51">
        <v>15</v>
      </c>
      <c r="E27" s="52" t="s">
        <v>38</v>
      </c>
      <c r="F27" s="53">
        <v>28000</v>
      </c>
      <c r="G27" s="53">
        <f t="shared" si="0"/>
        <v>420000</v>
      </c>
      <c r="H27" s="17"/>
      <c r="I27" s="7"/>
      <c r="J27" s="8"/>
      <c r="K27" s="9"/>
      <c r="L27" s="8"/>
      <c r="M27" s="10"/>
      <c r="N27" s="10"/>
    </row>
    <row r="28" spans="1:14" ht="15" customHeight="1" x14ac:dyDescent="0.2">
      <c r="A28" s="17"/>
      <c r="B28" s="50" t="s">
        <v>35</v>
      </c>
      <c r="C28" s="51" t="s">
        <v>28</v>
      </c>
      <c r="D28" s="51">
        <v>0.5</v>
      </c>
      <c r="E28" s="52" t="s">
        <v>39</v>
      </c>
      <c r="F28" s="53">
        <v>28000</v>
      </c>
      <c r="G28" s="53">
        <f t="shared" si="0"/>
        <v>14000</v>
      </c>
      <c r="H28" s="17"/>
      <c r="I28" s="7"/>
      <c r="J28" s="8"/>
      <c r="K28" s="9"/>
      <c r="L28" s="8"/>
      <c r="M28" s="10"/>
      <c r="N28" s="10"/>
    </row>
    <row r="29" spans="1:14" ht="15" customHeight="1" x14ac:dyDescent="0.2">
      <c r="A29" s="17"/>
      <c r="B29" s="50" t="s">
        <v>102</v>
      </c>
      <c r="C29" s="51" t="s">
        <v>28</v>
      </c>
      <c r="D29" s="51">
        <v>10</v>
      </c>
      <c r="E29" s="52" t="s">
        <v>40</v>
      </c>
      <c r="F29" s="53">
        <v>28000</v>
      </c>
      <c r="G29" s="53">
        <f t="shared" si="0"/>
        <v>280000</v>
      </c>
      <c r="H29" s="17"/>
      <c r="I29" s="7"/>
      <c r="J29" s="8"/>
      <c r="K29" s="9"/>
      <c r="L29" s="8"/>
      <c r="M29" s="10"/>
      <c r="N29" s="10"/>
    </row>
    <row r="30" spans="1:14" ht="15" customHeight="1" x14ac:dyDescent="0.2">
      <c r="A30" s="17"/>
      <c r="B30" s="50" t="s">
        <v>103</v>
      </c>
      <c r="C30" s="51" t="s">
        <v>28</v>
      </c>
      <c r="D30" s="51">
        <v>1</v>
      </c>
      <c r="E30" s="52" t="s">
        <v>41</v>
      </c>
      <c r="F30" s="53">
        <v>28000</v>
      </c>
      <c r="G30" s="53">
        <f t="shared" si="0"/>
        <v>28000</v>
      </c>
      <c r="H30" s="17"/>
      <c r="I30" s="7"/>
      <c r="J30" s="8"/>
      <c r="K30" s="9"/>
      <c r="L30" s="8"/>
      <c r="M30" s="10"/>
      <c r="N30" s="10"/>
    </row>
    <row r="31" spans="1:14" ht="15" customHeight="1" x14ac:dyDescent="0.2">
      <c r="A31" s="17"/>
      <c r="B31" s="50" t="s">
        <v>42</v>
      </c>
      <c r="C31" s="51"/>
      <c r="D31" s="51"/>
      <c r="E31" s="52"/>
      <c r="F31" s="53"/>
      <c r="G31" s="53"/>
      <c r="H31" s="17"/>
      <c r="I31" s="7"/>
      <c r="J31" s="8"/>
      <c r="K31" s="9"/>
      <c r="L31" s="8"/>
      <c r="M31" s="10"/>
      <c r="N31" s="10"/>
    </row>
    <row r="32" spans="1:14" ht="15" customHeight="1" x14ac:dyDescent="0.2">
      <c r="A32" s="17"/>
      <c r="B32" s="50" t="s">
        <v>43</v>
      </c>
      <c r="C32" s="51" t="s">
        <v>28</v>
      </c>
      <c r="D32" s="51">
        <v>5</v>
      </c>
      <c r="E32" s="52" t="s">
        <v>44</v>
      </c>
      <c r="F32" s="53">
        <v>28000</v>
      </c>
      <c r="G32" s="53">
        <f t="shared" si="0"/>
        <v>140000</v>
      </c>
      <c r="H32" s="17"/>
      <c r="I32" s="7"/>
      <c r="J32" s="8"/>
      <c r="K32" s="9"/>
      <c r="L32" s="8"/>
      <c r="M32" s="10"/>
      <c r="N32" s="10"/>
    </row>
    <row r="33" spans="1:14" ht="15" customHeight="1" x14ac:dyDescent="0.2">
      <c r="A33" s="17"/>
      <c r="B33" s="50" t="s">
        <v>45</v>
      </c>
      <c r="C33" s="51" t="s">
        <v>28</v>
      </c>
      <c r="D33" s="51">
        <v>30</v>
      </c>
      <c r="E33" s="52" t="s">
        <v>44</v>
      </c>
      <c r="F33" s="53">
        <v>28000</v>
      </c>
      <c r="G33" s="53">
        <f t="shared" si="0"/>
        <v>840000</v>
      </c>
      <c r="H33" s="17"/>
      <c r="I33" s="7"/>
      <c r="J33" s="8"/>
      <c r="K33" s="9"/>
      <c r="L33" s="8"/>
      <c r="M33" s="10"/>
      <c r="N33" s="10"/>
    </row>
    <row r="34" spans="1:14" ht="15" customHeight="1" x14ac:dyDescent="0.2">
      <c r="A34" s="17"/>
      <c r="B34" s="55" t="s">
        <v>46</v>
      </c>
      <c r="C34" s="56"/>
      <c r="D34" s="56"/>
      <c r="E34" s="56"/>
      <c r="F34" s="56"/>
      <c r="G34" s="57">
        <f>SUM(G20:G33)</f>
        <v>2468500</v>
      </c>
      <c r="H34" s="17"/>
      <c r="I34" s="130"/>
      <c r="J34" s="130"/>
      <c r="K34" s="130"/>
      <c r="L34" s="130"/>
      <c r="M34" s="130"/>
      <c r="N34" s="130"/>
    </row>
    <row r="35" spans="1:14" ht="15" customHeight="1" x14ac:dyDescent="0.2">
      <c r="A35" s="17"/>
      <c r="B35" s="18"/>
      <c r="C35" s="25"/>
      <c r="D35" s="25"/>
      <c r="E35" s="25"/>
      <c r="F35" s="18"/>
      <c r="G35" s="18"/>
      <c r="H35" s="17"/>
      <c r="I35" s="7"/>
      <c r="J35" s="8"/>
      <c r="K35" s="9"/>
      <c r="L35" s="8"/>
      <c r="M35" s="10"/>
      <c r="N35" s="10"/>
    </row>
    <row r="36" spans="1:14" ht="15" customHeight="1" x14ac:dyDescent="0.2">
      <c r="A36" s="17"/>
      <c r="B36" s="58" t="s">
        <v>47</v>
      </c>
      <c r="C36" s="59"/>
      <c r="D36" s="60"/>
      <c r="E36" s="60"/>
      <c r="F36" s="61"/>
      <c r="G36" s="62"/>
      <c r="H36" s="17"/>
      <c r="I36" s="7"/>
      <c r="J36" s="8"/>
      <c r="K36" s="9"/>
      <c r="L36" s="8"/>
      <c r="M36" s="10"/>
      <c r="N36" s="10"/>
    </row>
    <row r="37" spans="1:14" ht="22.9" customHeight="1" x14ac:dyDescent="0.2">
      <c r="A37" s="17"/>
      <c r="B37" s="63" t="s">
        <v>22</v>
      </c>
      <c r="C37" s="64" t="s">
        <v>23</v>
      </c>
      <c r="D37" s="64" t="s">
        <v>24</v>
      </c>
      <c r="E37" s="63" t="s">
        <v>121</v>
      </c>
      <c r="F37" s="64" t="s">
        <v>25</v>
      </c>
      <c r="G37" s="63" t="s">
        <v>26</v>
      </c>
      <c r="H37" s="17"/>
      <c r="I37" s="3"/>
      <c r="J37" s="3"/>
      <c r="K37" s="3"/>
      <c r="L37" s="3"/>
      <c r="M37" s="3"/>
      <c r="N37" s="10"/>
    </row>
    <row r="38" spans="1:14" ht="15" customHeight="1" x14ac:dyDescent="0.2">
      <c r="A38" s="17"/>
      <c r="B38" s="50" t="s">
        <v>48</v>
      </c>
      <c r="C38" s="51" t="s">
        <v>49</v>
      </c>
      <c r="D38" s="51">
        <v>0</v>
      </c>
      <c r="E38" s="51" t="s">
        <v>38</v>
      </c>
      <c r="F38" s="53">
        <v>0</v>
      </c>
      <c r="G38" s="53">
        <f>+F38*D38</f>
        <v>0</v>
      </c>
      <c r="H38" s="17"/>
      <c r="I38" s="3"/>
      <c r="J38" s="3"/>
      <c r="K38" s="3"/>
      <c r="L38" s="3"/>
      <c r="M38" s="2"/>
      <c r="N38" s="12"/>
    </row>
    <row r="39" spans="1:14" ht="15" customHeight="1" x14ac:dyDescent="0.2">
      <c r="A39" s="17"/>
      <c r="B39" s="65" t="s">
        <v>50</v>
      </c>
      <c r="C39" s="56"/>
      <c r="D39" s="56"/>
      <c r="E39" s="56"/>
      <c r="F39" s="66"/>
      <c r="G39" s="57"/>
      <c r="H39" s="17"/>
      <c r="I39" s="3"/>
      <c r="J39" s="3"/>
      <c r="K39" s="3"/>
      <c r="L39" s="3"/>
      <c r="M39" s="3"/>
      <c r="N39" s="6"/>
    </row>
    <row r="40" spans="1:14" ht="15" customHeight="1" x14ac:dyDescent="0.2">
      <c r="A40" s="18"/>
      <c r="B40" s="18"/>
      <c r="C40" s="25"/>
      <c r="D40" s="25"/>
      <c r="E40" s="25"/>
      <c r="F40" s="18"/>
      <c r="G40" s="18"/>
      <c r="H40" s="17"/>
      <c r="I40" s="2"/>
      <c r="J40" s="3"/>
      <c r="K40" s="3"/>
      <c r="L40" s="3"/>
      <c r="M40" s="3"/>
      <c r="N40" s="3"/>
    </row>
    <row r="41" spans="1:14" ht="15" customHeight="1" x14ac:dyDescent="0.2">
      <c r="A41" s="17"/>
      <c r="B41" s="58" t="s">
        <v>51</v>
      </c>
      <c r="C41" s="59"/>
      <c r="D41" s="60"/>
      <c r="E41" s="60"/>
      <c r="F41" s="61"/>
      <c r="G41" s="62"/>
      <c r="H41" s="17"/>
      <c r="I41" s="4"/>
      <c r="J41" s="4"/>
      <c r="K41" s="4"/>
      <c r="L41" s="4"/>
      <c r="M41" s="4"/>
      <c r="N41" s="4"/>
    </row>
    <row r="42" spans="1:14" ht="21.75" customHeight="1" x14ac:dyDescent="0.2">
      <c r="A42" s="17"/>
      <c r="B42" s="67" t="s">
        <v>22</v>
      </c>
      <c r="C42" s="67" t="s">
        <v>23</v>
      </c>
      <c r="D42" s="67" t="s">
        <v>24</v>
      </c>
      <c r="E42" s="67" t="s">
        <v>81</v>
      </c>
      <c r="F42" s="68" t="s">
        <v>25</v>
      </c>
      <c r="G42" s="67" t="s">
        <v>26</v>
      </c>
      <c r="H42" s="17"/>
      <c r="I42" s="7"/>
      <c r="J42" s="13"/>
      <c r="K42" s="9"/>
      <c r="L42" s="8"/>
      <c r="M42" s="10"/>
      <c r="N42" s="10"/>
    </row>
    <row r="43" spans="1:14" ht="15" customHeight="1" x14ac:dyDescent="0.2">
      <c r="A43" s="17"/>
      <c r="B43" s="69" t="s">
        <v>52</v>
      </c>
      <c r="C43" s="70" t="s">
        <v>135</v>
      </c>
      <c r="D43" s="70">
        <f>2/8</f>
        <v>0.25</v>
      </c>
      <c r="E43" s="70" t="s">
        <v>29</v>
      </c>
      <c r="F43" s="71">
        <v>180000</v>
      </c>
      <c r="G43" s="71">
        <f>D43*F43</f>
        <v>45000</v>
      </c>
      <c r="H43" s="17"/>
      <c r="I43" s="7"/>
      <c r="J43" s="13"/>
      <c r="K43" s="9"/>
      <c r="L43" s="8"/>
      <c r="M43" s="10"/>
      <c r="N43" s="10"/>
    </row>
    <row r="44" spans="1:14" ht="15" customHeight="1" x14ac:dyDescent="0.2">
      <c r="A44" s="17"/>
      <c r="B44" s="69" t="s">
        <v>53</v>
      </c>
      <c r="C44" s="70" t="s">
        <v>135</v>
      </c>
      <c r="D44" s="70">
        <f>4/8</f>
        <v>0.5</v>
      </c>
      <c r="E44" s="70" t="s">
        <v>29</v>
      </c>
      <c r="F44" s="71">
        <v>180000</v>
      </c>
      <c r="G44" s="71">
        <f>D44*F44</f>
        <v>90000</v>
      </c>
      <c r="H44" s="17" t="s">
        <v>136</v>
      </c>
      <c r="I44" s="7"/>
      <c r="J44" s="13"/>
      <c r="K44" s="9"/>
      <c r="L44" s="8"/>
      <c r="M44" s="10"/>
      <c r="N44" s="10"/>
    </row>
    <row r="45" spans="1:14" ht="15" customHeight="1" x14ac:dyDescent="0.2">
      <c r="A45" s="17"/>
      <c r="B45" s="69" t="s">
        <v>35</v>
      </c>
      <c r="C45" s="70" t="s">
        <v>135</v>
      </c>
      <c r="D45" s="70">
        <v>2</v>
      </c>
      <c r="E45" s="70" t="s">
        <v>104</v>
      </c>
      <c r="F45" s="71">
        <v>180000</v>
      </c>
      <c r="G45" s="71">
        <f>D45*F45</f>
        <v>360000</v>
      </c>
      <c r="H45" s="17"/>
      <c r="I45" s="7"/>
      <c r="J45" s="13"/>
      <c r="K45" s="9"/>
      <c r="L45" s="8"/>
      <c r="M45" s="10"/>
      <c r="N45" s="10"/>
    </row>
    <row r="46" spans="1:14" ht="15" customHeight="1" x14ac:dyDescent="0.2">
      <c r="A46" s="17"/>
      <c r="B46" s="72" t="s">
        <v>78</v>
      </c>
      <c r="C46" s="73"/>
      <c r="D46" s="73"/>
      <c r="E46" s="73"/>
      <c r="F46" s="73"/>
      <c r="G46" s="57">
        <f>SUM(G43:G45)</f>
        <v>495000</v>
      </c>
      <c r="H46" s="17"/>
      <c r="I46" s="7"/>
      <c r="J46" s="13"/>
      <c r="K46" s="9"/>
      <c r="L46" s="8"/>
      <c r="M46" s="10"/>
      <c r="N46" s="10"/>
    </row>
    <row r="47" spans="1:14" ht="15" customHeight="1" x14ac:dyDescent="0.2">
      <c r="A47" s="17"/>
      <c r="B47" s="18"/>
      <c r="C47" s="25"/>
      <c r="D47" s="25"/>
      <c r="E47" s="25"/>
      <c r="F47" s="18"/>
      <c r="G47" s="18"/>
      <c r="H47" s="17"/>
      <c r="I47" s="7"/>
      <c r="J47" s="13"/>
      <c r="K47" s="9"/>
      <c r="L47" s="8"/>
      <c r="M47" s="10"/>
      <c r="N47" s="10"/>
    </row>
    <row r="48" spans="1:14" ht="15" customHeight="1" x14ac:dyDescent="0.2">
      <c r="A48" s="17"/>
      <c r="B48" s="58" t="s">
        <v>54</v>
      </c>
      <c r="C48" s="59"/>
      <c r="D48" s="60"/>
      <c r="E48" s="60"/>
      <c r="F48" s="61"/>
      <c r="G48" s="62"/>
      <c r="H48" s="17"/>
      <c r="I48" s="7"/>
      <c r="J48" s="13"/>
      <c r="K48" s="9"/>
      <c r="L48" s="8"/>
      <c r="M48" s="10"/>
      <c r="N48" s="10"/>
    </row>
    <row r="49" spans="1:17" ht="25.9" customHeight="1" x14ac:dyDescent="0.2">
      <c r="A49" s="17"/>
      <c r="B49" s="74" t="s">
        <v>55</v>
      </c>
      <c r="C49" s="74" t="s">
        <v>56</v>
      </c>
      <c r="D49" s="74" t="s">
        <v>57</v>
      </c>
      <c r="E49" s="74" t="s">
        <v>81</v>
      </c>
      <c r="F49" s="74" t="s">
        <v>25</v>
      </c>
      <c r="G49" s="75" t="s">
        <v>26</v>
      </c>
      <c r="H49" s="17"/>
      <c r="I49" s="7"/>
      <c r="J49" s="13"/>
      <c r="K49" s="9"/>
      <c r="L49" s="8"/>
      <c r="M49" s="10"/>
      <c r="N49" s="10"/>
    </row>
    <row r="50" spans="1:17" ht="18.75" customHeight="1" x14ac:dyDescent="0.2">
      <c r="A50" s="17"/>
      <c r="B50" s="76" t="s">
        <v>58</v>
      </c>
      <c r="C50" s="51" t="s">
        <v>59</v>
      </c>
      <c r="D50" s="77">
        <v>75000</v>
      </c>
      <c r="E50" s="52" t="s">
        <v>60</v>
      </c>
      <c r="F50" s="53">
        <f>Lechuga!F50*'Al 22.06.22'!$I$50</f>
        <v>24.034999999999997</v>
      </c>
      <c r="G50" s="53">
        <f>+F50*D50</f>
        <v>1802624.9999999998</v>
      </c>
      <c r="H50" s="17"/>
      <c r="I50" s="133">
        <v>1.0449999999999999</v>
      </c>
      <c r="J50" s="29"/>
      <c r="K50" s="30"/>
      <c r="L50" s="31"/>
      <c r="M50" s="10"/>
      <c r="N50" s="10"/>
    </row>
    <row r="51" spans="1:17" ht="15" customHeight="1" x14ac:dyDescent="0.2">
      <c r="A51" s="17"/>
      <c r="B51" s="76" t="s">
        <v>117</v>
      </c>
      <c r="C51" s="51"/>
      <c r="D51" s="77"/>
      <c r="E51" s="52"/>
      <c r="F51" s="53">
        <f>Lechuga!F51*'Al 22.06.22'!$I$50</f>
        <v>0</v>
      </c>
      <c r="G51" s="53"/>
      <c r="H51" s="17"/>
      <c r="I51" s="28"/>
      <c r="J51" s="29"/>
      <c r="K51" s="30"/>
      <c r="L51" s="31"/>
      <c r="M51" s="10"/>
      <c r="N51" s="10"/>
    </row>
    <row r="52" spans="1:17" ht="15" customHeight="1" x14ac:dyDescent="0.2">
      <c r="A52" s="17"/>
      <c r="B52" s="50" t="s">
        <v>118</v>
      </c>
      <c r="C52" s="51" t="s">
        <v>119</v>
      </c>
      <c r="D52" s="77">
        <v>25000</v>
      </c>
      <c r="E52" s="52" t="s">
        <v>60</v>
      </c>
      <c r="F52" s="53">
        <f>Lechuga!F52*'Al 22.06.22'!$I$50</f>
        <v>13.584999999999999</v>
      </c>
      <c r="G52" s="53">
        <f>+F52*D52</f>
        <v>339625</v>
      </c>
      <c r="H52" s="17"/>
      <c r="I52" s="28"/>
      <c r="J52" s="29"/>
      <c r="K52" s="30"/>
      <c r="L52" s="31"/>
      <c r="M52" s="10"/>
      <c r="N52" s="10"/>
    </row>
    <row r="53" spans="1:17" ht="15" customHeight="1" x14ac:dyDescent="0.2">
      <c r="A53" s="17"/>
      <c r="B53" s="76" t="s">
        <v>61</v>
      </c>
      <c r="C53" s="51"/>
      <c r="D53" s="77"/>
      <c r="E53" s="52"/>
      <c r="F53" s="53">
        <f>Lechuga!F53*'Al 22.06.22'!$I$50</f>
        <v>0</v>
      </c>
      <c r="G53" s="53"/>
      <c r="H53" s="17"/>
      <c r="I53" s="28" t="s">
        <v>105</v>
      </c>
      <c r="J53" s="29" t="s">
        <v>106</v>
      </c>
      <c r="K53" s="9"/>
      <c r="L53" s="31"/>
      <c r="M53" s="10"/>
      <c r="N53" s="10"/>
    </row>
    <row r="54" spans="1:17" ht="15" customHeight="1" x14ac:dyDescent="0.2">
      <c r="A54" s="18"/>
      <c r="B54" s="50" t="s">
        <v>62</v>
      </c>
      <c r="C54" s="51" t="s">
        <v>63</v>
      </c>
      <c r="D54" s="77">
        <v>40</v>
      </c>
      <c r="E54" s="52" t="s">
        <v>64</v>
      </c>
      <c r="F54" s="53">
        <f>Lechuga!F54*'Al 22.06.22'!$I$50</f>
        <v>4663.835</v>
      </c>
      <c r="G54" s="53">
        <f t="shared" ref="G54:G67" si="1">+F54*D54</f>
        <v>186553.4</v>
      </c>
      <c r="H54" s="17"/>
      <c r="I54" s="28">
        <v>6000</v>
      </c>
      <c r="J54" s="29">
        <v>1</v>
      </c>
      <c r="K54" s="30"/>
      <c r="L54" s="31"/>
      <c r="M54" s="10"/>
      <c r="N54" s="10"/>
    </row>
    <row r="55" spans="1:17" ht="15" customHeight="1" x14ac:dyDescent="0.2">
      <c r="A55" s="17"/>
      <c r="B55" s="50" t="s">
        <v>65</v>
      </c>
      <c r="C55" s="51" t="s">
        <v>66</v>
      </c>
      <c r="D55" s="77">
        <v>280</v>
      </c>
      <c r="E55" s="52" t="s">
        <v>67</v>
      </c>
      <c r="F55" s="53">
        <f>Lechuga!F55*'Al 22.06.22'!$I$50</f>
        <v>1436.875</v>
      </c>
      <c r="G55" s="53">
        <f t="shared" si="1"/>
        <v>402325</v>
      </c>
      <c r="H55" s="17"/>
      <c r="I55" s="32">
        <v>8000</v>
      </c>
      <c r="J55" s="32">
        <v>25</v>
      </c>
      <c r="K55" s="34"/>
      <c r="L55" s="28"/>
      <c r="M55" s="13"/>
      <c r="N55" s="9"/>
      <c r="O55" s="8"/>
      <c r="P55" s="10"/>
      <c r="Q55" s="10"/>
    </row>
    <row r="56" spans="1:17" ht="15" customHeight="1" x14ac:dyDescent="0.2">
      <c r="A56" s="17"/>
      <c r="B56" s="50" t="s">
        <v>68</v>
      </c>
      <c r="C56" s="51" t="s">
        <v>66</v>
      </c>
      <c r="D56" s="77">
        <v>20</v>
      </c>
      <c r="E56" s="52" t="s">
        <v>67</v>
      </c>
      <c r="F56" s="53">
        <f>Lechuga!F56*'Al 22.06.22'!$I$50</f>
        <v>1429.56</v>
      </c>
      <c r="G56" s="53">
        <f t="shared" si="1"/>
        <v>28591.199999999997</v>
      </c>
      <c r="H56" s="17"/>
      <c r="I56" s="32">
        <v>35000</v>
      </c>
      <c r="J56" s="32">
        <v>25</v>
      </c>
      <c r="K56" s="32"/>
      <c r="L56" s="28"/>
      <c r="M56" s="13"/>
      <c r="N56" s="9"/>
      <c r="O56" s="8"/>
      <c r="P56" s="10"/>
      <c r="Q56" s="10"/>
    </row>
    <row r="57" spans="1:17" ht="15" customHeight="1" x14ac:dyDescent="0.2">
      <c r="A57" s="17"/>
      <c r="B57" s="50" t="s">
        <v>69</v>
      </c>
      <c r="C57" s="51" t="s">
        <v>66</v>
      </c>
      <c r="D57" s="77">
        <v>150</v>
      </c>
      <c r="E57" s="52" t="s">
        <v>67</v>
      </c>
      <c r="F57" s="53">
        <f>Lechuga!F57*'Al 22.06.22'!$I$50</f>
        <v>2324.08</v>
      </c>
      <c r="G57" s="53">
        <f t="shared" si="1"/>
        <v>348612</v>
      </c>
      <c r="H57" s="17"/>
      <c r="I57" s="32">
        <v>14000</v>
      </c>
      <c r="J57" s="32">
        <v>25</v>
      </c>
      <c r="K57" s="32"/>
      <c r="L57" s="28"/>
      <c r="M57" s="13"/>
      <c r="N57" s="9"/>
      <c r="O57" s="8"/>
      <c r="P57" s="10"/>
      <c r="Q57" s="10"/>
    </row>
    <row r="58" spans="1:17" ht="15" customHeight="1" x14ac:dyDescent="0.2">
      <c r="A58" s="17"/>
      <c r="B58" s="50" t="s">
        <v>70</v>
      </c>
      <c r="C58" s="51" t="s">
        <v>66</v>
      </c>
      <c r="D58" s="77">
        <v>100</v>
      </c>
      <c r="E58" s="52" t="s">
        <v>67</v>
      </c>
      <c r="F58" s="53">
        <f>Lechuga!F58*'Al 22.06.22'!$I$50</f>
        <v>1035.595</v>
      </c>
      <c r="G58" s="53">
        <f t="shared" si="1"/>
        <v>103559.5</v>
      </c>
      <c r="H58" s="17"/>
      <c r="I58" s="32">
        <v>17000</v>
      </c>
      <c r="J58" s="32">
        <v>25</v>
      </c>
      <c r="K58" s="32"/>
      <c r="L58" s="28"/>
      <c r="M58" s="3"/>
      <c r="N58" s="3"/>
      <c r="O58" s="3"/>
      <c r="P58" s="2"/>
      <c r="Q58" s="12"/>
    </row>
    <row r="59" spans="1:17" ht="15" customHeight="1" x14ac:dyDescent="0.2">
      <c r="A59" s="17"/>
      <c r="B59" s="50" t="s">
        <v>116</v>
      </c>
      <c r="C59" s="51" t="s">
        <v>72</v>
      </c>
      <c r="D59" s="77">
        <v>3</v>
      </c>
      <c r="E59" s="52" t="s">
        <v>84</v>
      </c>
      <c r="F59" s="53">
        <f>Lechuga!F59*'Al 22.06.22'!$I$50</f>
        <v>1294.7549999999999</v>
      </c>
      <c r="G59" s="53">
        <f t="shared" si="1"/>
        <v>3884.2649999999994</v>
      </c>
      <c r="H59" s="17"/>
      <c r="I59" s="32"/>
      <c r="J59" s="32"/>
      <c r="K59" s="32"/>
      <c r="L59" s="28"/>
      <c r="M59" s="3"/>
      <c r="N59" s="3"/>
      <c r="O59" s="3"/>
      <c r="P59" s="2"/>
      <c r="Q59" s="12"/>
    </row>
    <row r="60" spans="1:17" ht="15" customHeight="1" x14ac:dyDescent="0.2">
      <c r="A60" s="17"/>
      <c r="B60" s="76" t="s">
        <v>71</v>
      </c>
      <c r="C60" s="51"/>
      <c r="D60" s="79"/>
      <c r="E60" s="52"/>
      <c r="F60" s="53">
        <f>Lechuga!F60*'Al 22.06.22'!$I$50</f>
        <v>0</v>
      </c>
      <c r="G60" s="53"/>
      <c r="H60" s="17"/>
      <c r="I60" s="32"/>
      <c r="J60" s="32"/>
      <c r="K60" s="32"/>
      <c r="L60" s="28"/>
      <c r="M60" s="3"/>
      <c r="N60" s="3"/>
      <c r="O60" s="3"/>
      <c r="P60" s="2"/>
      <c r="Q60" s="12"/>
    </row>
    <row r="61" spans="1:17" ht="15" customHeight="1" x14ac:dyDescent="0.2">
      <c r="A61" s="17"/>
      <c r="B61" s="50" t="s">
        <v>112</v>
      </c>
      <c r="C61" s="51" t="s">
        <v>72</v>
      </c>
      <c r="D61" s="80">
        <v>0.5</v>
      </c>
      <c r="E61" s="52" t="s">
        <v>67</v>
      </c>
      <c r="F61" s="53">
        <f>Lechuga!F61*'Al 22.06.22'!$I$50</f>
        <v>62510.854999999996</v>
      </c>
      <c r="G61" s="53">
        <f t="shared" si="1"/>
        <v>31255.427499999998</v>
      </c>
      <c r="H61" s="17"/>
      <c r="I61" s="32">
        <v>55000</v>
      </c>
      <c r="J61" s="32">
        <v>1</v>
      </c>
      <c r="K61" s="32" t="s">
        <v>107</v>
      </c>
      <c r="L61" s="28"/>
      <c r="M61" s="3"/>
      <c r="N61" s="3"/>
      <c r="O61" s="3"/>
      <c r="P61" s="2"/>
      <c r="Q61" s="12"/>
    </row>
    <row r="62" spans="1:17" ht="15" customHeight="1" x14ac:dyDescent="0.2">
      <c r="A62" s="17"/>
      <c r="B62" s="50" t="s">
        <v>113</v>
      </c>
      <c r="C62" s="51" t="s">
        <v>72</v>
      </c>
      <c r="D62" s="80">
        <v>0.5</v>
      </c>
      <c r="E62" s="52" t="s">
        <v>67</v>
      </c>
      <c r="F62" s="53">
        <f>Lechuga!F62*'Al 22.06.22'!$I$50</f>
        <v>49637.5</v>
      </c>
      <c r="G62" s="53">
        <f t="shared" si="1"/>
        <v>24818.75</v>
      </c>
      <c r="H62" s="17"/>
      <c r="I62" s="32">
        <v>8000</v>
      </c>
      <c r="J62" s="32">
        <v>1</v>
      </c>
      <c r="K62" s="32" t="s">
        <v>108</v>
      </c>
      <c r="L62" s="28"/>
      <c r="M62" s="3"/>
      <c r="N62" s="3"/>
      <c r="O62" s="3"/>
      <c r="P62" s="2"/>
      <c r="Q62" s="12"/>
    </row>
    <row r="63" spans="1:17" ht="15" customHeight="1" x14ac:dyDescent="0.2">
      <c r="A63" s="17"/>
      <c r="B63" s="76" t="s">
        <v>73</v>
      </c>
      <c r="C63" s="51"/>
      <c r="D63" s="79"/>
      <c r="E63" s="52"/>
      <c r="F63" s="53">
        <f>Lechuga!F63*'Al 22.06.22'!$I$50</f>
        <v>0</v>
      </c>
      <c r="G63" s="53"/>
      <c r="H63" s="17"/>
      <c r="I63" s="32"/>
      <c r="J63" s="32"/>
      <c r="K63" s="32"/>
      <c r="L63" s="28"/>
      <c r="M63" s="3"/>
      <c r="N63" s="3"/>
      <c r="O63" s="3"/>
      <c r="P63" s="2"/>
      <c r="Q63" s="12"/>
    </row>
    <row r="64" spans="1:17" ht="15" customHeight="1" x14ac:dyDescent="0.2">
      <c r="A64" s="17"/>
      <c r="B64" s="50" t="s">
        <v>114</v>
      </c>
      <c r="C64" s="51" t="s">
        <v>66</v>
      </c>
      <c r="D64" s="79">
        <v>2</v>
      </c>
      <c r="E64" s="52" t="s">
        <v>67</v>
      </c>
      <c r="F64" s="53">
        <f>Lechuga!F64*'Al 22.06.22'!$I$50</f>
        <v>15122.195</v>
      </c>
      <c r="G64" s="53">
        <f t="shared" ref="G64:G65" si="2">+F64*D64</f>
        <v>30244.39</v>
      </c>
      <c r="H64" s="17"/>
      <c r="I64" s="32">
        <v>19500</v>
      </c>
      <c r="J64" s="32">
        <v>1</v>
      </c>
      <c r="K64" s="32" t="s">
        <v>110</v>
      </c>
      <c r="L64" s="28"/>
      <c r="M64" s="3"/>
      <c r="N64" s="3"/>
      <c r="O64" s="3"/>
      <c r="P64" s="2"/>
      <c r="Q64" s="12"/>
    </row>
    <row r="65" spans="1:17" ht="15" customHeight="1" x14ac:dyDescent="0.2">
      <c r="A65" s="17"/>
      <c r="B65" s="50" t="s">
        <v>115</v>
      </c>
      <c r="C65" s="51" t="s">
        <v>66</v>
      </c>
      <c r="D65" s="79">
        <v>2</v>
      </c>
      <c r="E65" s="52" t="s">
        <v>67</v>
      </c>
      <c r="F65" s="53">
        <f>Lechuga!F65*'Al 22.06.22'!$I$50</f>
        <v>195937.5</v>
      </c>
      <c r="G65" s="53">
        <f t="shared" si="2"/>
        <v>391875</v>
      </c>
      <c r="H65" s="17"/>
      <c r="I65" s="32">
        <v>20000</v>
      </c>
      <c r="J65" s="32">
        <v>1</v>
      </c>
      <c r="K65" s="32" t="s">
        <v>74</v>
      </c>
      <c r="L65" s="28"/>
      <c r="M65" s="3"/>
      <c r="N65" s="3"/>
      <c r="O65" s="3"/>
      <c r="P65" s="2"/>
      <c r="Q65" s="12"/>
    </row>
    <row r="66" spans="1:17" ht="15" customHeight="1" x14ac:dyDescent="0.2">
      <c r="A66" s="17"/>
      <c r="B66" s="76" t="s">
        <v>75</v>
      </c>
      <c r="C66" s="51"/>
      <c r="D66" s="79"/>
      <c r="E66" s="52"/>
      <c r="F66" s="53">
        <f>Lechuga!F66*'Al 22.06.22'!$I$50</f>
        <v>0</v>
      </c>
      <c r="G66" s="53"/>
      <c r="H66" s="17"/>
      <c r="I66" s="32"/>
      <c r="J66" s="34"/>
      <c r="K66" s="32"/>
      <c r="L66" s="33"/>
      <c r="M66" s="3"/>
      <c r="N66" s="3"/>
      <c r="O66" s="3"/>
      <c r="P66" s="3"/>
      <c r="Q66" s="3"/>
    </row>
    <row r="67" spans="1:17" ht="15" customHeight="1" x14ac:dyDescent="0.2">
      <c r="A67" s="17"/>
      <c r="B67" s="50" t="s">
        <v>76</v>
      </c>
      <c r="C67" s="51" t="s">
        <v>72</v>
      </c>
      <c r="D67" s="79">
        <v>2</v>
      </c>
      <c r="E67" s="52" t="s">
        <v>29</v>
      </c>
      <c r="F67" s="53">
        <f>Lechuga!F67*'Al 22.06.22'!$I$50</f>
        <v>3657.4999999999995</v>
      </c>
      <c r="G67" s="53">
        <f t="shared" si="1"/>
        <v>7314.9999999999991</v>
      </c>
      <c r="H67" s="17"/>
      <c r="I67" s="32">
        <v>18000</v>
      </c>
      <c r="J67" s="32">
        <v>1</v>
      </c>
      <c r="K67" s="32" t="s">
        <v>109</v>
      </c>
      <c r="L67" s="28"/>
      <c r="M67" s="3"/>
      <c r="N67" s="3"/>
      <c r="O67" s="3"/>
      <c r="P67" s="3"/>
      <c r="Q67" s="6"/>
    </row>
    <row r="68" spans="1:17" ht="15" customHeight="1" x14ac:dyDescent="0.2">
      <c r="A68" s="17"/>
      <c r="B68" s="76"/>
      <c r="C68" s="51"/>
      <c r="D68" s="79"/>
      <c r="E68" s="52"/>
      <c r="F68" s="53"/>
      <c r="G68" s="53"/>
      <c r="H68" s="17"/>
      <c r="L68" s="3"/>
      <c r="M68" s="3"/>
      <c r="N68" s="3"/>
      <c r="O68" s="3"/>
      <c r="P68" s="3"/>
      <c r="Q68" s="6"/>
    </row>
    <row r="69" spans="1:17" ht="15" customHeight="1" x14ac:dyDescent="0.2">
      <c r="A69" s="17"/>
      <c r="B69" s="72" t="s">
        <v>78</v>
      </c>
      <c r="C69" s="73"/>
      <c r="D69" s="73"/>
      <c r="E69" s="73"/>
      <c r="F69" s="81"/>
      <c r="G69" s="82">
        <f>SUM(G50:G68)</f>
        <v>3701283.9325000006</v>
      </c>
      <c r="H69" s="17"/>
      <c r="I69" s="3"/>
      <c r="J69" s="3"/>
      <c r="K69" s="3"/>
      <c r="L69" s="3"/>
      <c r="M69" s="2"/>
      <c r="N69" s="12"/>
    </row>
    <row r="70" spans="1:17" ht="15" customHeight="1" x14ac:dyDescent="0.2">
      <c r="A70" s="17"/>
      <c r="B70" s="24"/>
      <c r="C70" s="25"/>
      <c r="D70" s="25"/>
      <c r="E70" s="25"/>
      <c r="F70" s="18"/>
      <c r="G70" s="24"/>
      <c r="H70" s="17"/>
      <c r="I70" s="3"/>
      <c r="J70" s="3"/>
      <c r="K70" s="3"/>
      <c r="L70" s="3"/>
      <c r="M70" s="2"/>
      <c r="N70" s="12"/>
    </row>
    <row r="71" spans="1:17" ht="15" customHeight="1" x14ac:dyDescent="0.2">
      <c r="A71" s="17"/>
      <c r="B71" s="58" t="s">
        <v>79</v>
      </c>
      <c r="C71" s="59"/>
      <c r="D71" s="60"/>
      <c r="E71" s="60"/>
      <c r="F71" s="61"/>
      <c r="G71" s="62"/>
      <c r="H71" s="17"/>
      <c r="I71" s="3"/>
      <c r="J71" s="3"/>
      <c r="K71" s="6"/>
      <c r="L71" s="3"/>
      <c r="M71" s="3"/>
      <c r="N71" s="6"/>
    </row>
    <row r="72" spans="1:17" ht="19.5" customHeight="1" x14ac:dyDescent="0.2">
      <c r="A72" s="17"/>
      <c r="B72" s="83" t="s">
        <v>80</v>
      </c>
      <c r="C72" s="74" t="s">
        <v>56</v>
      </c>
      <c r="D72" s="74" t="s">
        <v>57</v>
      </c>
      <c r="E72" s="83" t="s">
        <v>81</v>
      </c>
      <c r="F72" s="74" t="s">
        <v>25</v>
      </c>
      <c r="G72" s="83" t="s">
        <v>26</v>
      </c>
      <c r="H72" s="17"/>
      <c r="I72" s="3"/>
      <c r="J72" s="3"/>
      <c r="K72" s="6"/>
      <c r="L72" s="3"/>
      <c r="M72" s="4"/>
      <c r="N72" s="4"/>
    </row>
    <row r="73" spans="1:17" ht="15" customHeight="1" x14ac:dyDescent="0.2">
      <c r="A73" s="17"/>
      <c r="B73" s="129" t="s">
        <v>82</v>
      </c>
      <c r="C73" s="51" t="s">
        <v>83</v>
      </c>
      <c r="D73" s="79">
        <v>1</v>
      </c>
      <c r="E73" s="52" t="s">
        <v>84</v>
      </c>
      <c r="F73" s="53">
        <v>350000</v>
      </c>
      <c r="G73" s="53">
        <f>F73*D73</f>
        <v>350000</v>
      </c>
      <c r="H73" s="17"/>
      <c r="I73" s="2"/>
      <c r="J73" s="3"/>
      <c r="K73" s="6"/>
      <c r="L73" s="3"/>
      <c r="M73" s="3"/>
      <c r="N73" s="6"/>
    </row>
    <row r="74" spans="1:17" ht="15" customHeight="1" x14ac:dyDescent="0.2">
      <c r="A74" s="17"/>
      <c r="B74" s="84" t="s">
        <v>85</v>
      </c>
      <c r="C74" s="85"/>
      <c r="D74" s="85"/>
      <c r="E74" s="86"/>
      <c r="F74" s="87"/>
      <c r="G74" s="88">
        <f>SUM(G73)</f>
        <v>350000</v>
      </c>
      <c r="H74" s="17"/>
      <c r="I74" s="3"/>
      <c r="J74" s="3"/>
      <c r="K74" s="14"/>
      <c r="L74" s="3"/>
      <c r="M74" s="2"/>
      <c r="N74" s="12"/>
    </row>
    <row r="75" spans="1:17" ht="15" customHeight="1" x14ac:dyDescent="0.2">
      <c r="A75" s="17"/>
      <c r="B75" s="24"/>
      <c r="C75" s="18"/>
      <c r="D75" s="18"/>
      <c r="E75" s="18"/>
      <c r="F75" s="18"/>
      <c r="G75" s="24"/>
      <c r="H75" s="17"/>
      <c r="I75" s="3"/>
      <c r="J75" s="3"/>
      <c r="K75" s="14"/>
      <c r="L75" s="3"/>
      <c r="M75" s="3"/>
      <c r="N75" s="3"/>
    </row>
    <row r="76" spans="1:17" ht="15" customHeight="1" x14ac:dyDescent="0.2">
      <c r="A76" s="17"/>
      <c r="B76" s="89" t="s">
        <v>86</v>
      </c>
      <c r="C76" s="90"/>
      <c r="D76" s="90"/>
      <c r="E76" s="90"/>
      <c r="F76" s="90"/>
      <c r="G76" s="97">
        <f>G74+G69+G46+G39+G34</f>
        <v>7014783.932500001</v>
      </c>
      <c r="H76" s="17"/>
      <c r="I76" s="2"/>
      <c r="J76" s="2"/>
      <c r="K76" s="12"/>
      <c r="L76" s="3"/>
      <c r="M76" s="3"/>
      <c r="N76" s="15"/>
    </row>
    <row r="77" spans="1:17" ht="15" customHeight="1" x14ac:dyDescent="0.25">
      <c r="A77" s="17"/>
      <c r="B77" s="91" t="s">
        <v>87</v>
      </c>
      <c r="C77" s="92"/>
      <c r="D77" s="92"/>
      <c r="E77" s="92"/>
      <c r="F77" s="92"/>
      <c r="G77" s="98">
        <f>0.05*G76</f>
        <v>350739.1966250001</v>
      </c>
      <c r="H77" s="17"/>
      <c r="I77" s="16"/>
      <c r="J77" s="16"/>
      <c r="K77" s="16"/>
      <c r="L77" s="16"/>
      <c r="M77" s="16"/>
      <c r="N77" s="16"/>
    </row>
    <row r="78" spans="1:17" ht="15" customHeight="1" x14ac:dyDescent="0.25">
      <c r="A78" s="17"/>
      <c r="B78" s="93" t="s">
        <v>88</v>
      </c>
      <c r="C78" s="94"/>
      <c r="D78" s="94"/>
      <c r="E78" s="94"/>
      <c r="F78" s="94"/>
      <c r="G78" s="99">
        <f>SUM(G76:G77)</f>
        <v>7365523.1291250009</v>
      </c>
      <c r="H78" s="17"/>
      <c r="I78" s="16"/>
      <c r="J78" s="16"/>
      <c r="K78" s="16"/>
      <c r="L78" s="16"/>
      <c r="M78" s="16"/>
      <c r="N78" s="16"/>
    </row>
    <row r="79" spans="1:17" ht="15" customHeight="1" x14ac:dyDescent="0.25">
      <c r="A79" s="17"/>
      <c r="B79" s="91" t="s">
        <v>89</v>
      </c>
      <c r="C79" s="92"/>
      <c r="D79" s="92"/>
      <c r="E79" s="92"/>
      <c r="F79" s="92"/>
      <c r="G79" s="98">
        <f>+G11</f>
        <v>13750000</v>
      </c>
      <c r="H79" s="17"/>
    </row>
    <row r="80" spans="1:17" ht="15" customHeight="1" x14ac:dyDescent="0.25">
      <c r="A80" s="17"/>
      <c r="B80" s="95" t="s">
        <v>90</v>
      </c>
      <c r="C80" s="96"/>
      <c r="D80" s="96"/>
      <c r="E80" s="96"/>
      <c r="F80" s="96"/>
      <c r="G80" s="100">
        <f>+G79-G78</f>
        <v>6384476.8708749991</v>
      </c>
      <c r="H80" s="17"/>
    </row>
    <row r="81" spans="1:8" ht="15" customHeight="1" x14ac:dyDescent="0.25">
      <c r="A81" s="17"/>
      <c r="B81" s="26" t="s">
        <v>91</v>
      </c>
      <c r="C81" s="17"/>
      <c r="D81" s="17"/>
      <c r="E81" s="17"/>
      <c r="F81" s="17"/>
      <c r="G81" s="17"/>
      <c r="H81" s="17"/>
    </row>
    <row r="82" spans="1:8" ht="15" customHeight="1" x14ac:dyDescent="0.25">
      <c r="A82" s="17"/>
      <c r="B82" s="27" t="s">
        <v>92</v>
      </c>
      <c r="C82" s="17"/>
      <c r="D82" s="17"/>
      <c r="E82" s="17"/>
      <c r="F82" s="17"/>
      <c r="G82" s="17"/>
      <c r="H82" s="17"/>
    </row>
    <row r="83" spans="1:8" ht="15" customHeight="1" x14ac:dyDescent="0.25">
      <c r="A83" s="17"/>
      <c r="B83" s="26" t="s">
        <v>93</v>
      </c>
      <c r="C83" s="17"/>
      <c r="D83" s="17"/>
      <c r="E83" s="17"/>
      <c r="F83" s="17"/>
      <c r="G83" s="17"/>
      <c r="H83" s="17"/>
    </row>
    <row r="84" spans="1:8" ht="15" customHeight="1" x14ac:dyDescent="0.25">
      <c r="A84" s="18"/>
      <c r="B84" s="26" t="s">
        <v>94</v>
      </c>
      <c r="C84" s="17"/>
      <c r="D84" s="17"/>
      <c r="E84" s="17"/>
      <c r="F84" s="17"/>
      <c r="G84" s="17"/>
      <c r="H84" s="17"/>
    </row>
    <row r="85" spans="1:8" ht="15" customHeight="1" x14ac:dyDescent="0.25">
      <c r="A85" s="18"/>
      <c r="B85" s="26" t="s">
        <v>95</v>
      </c>
      <c r="C85" s="17"/>
      <c r="D85" s="17"/>
      <c r="E85" s="17"/>
      <c r="F85" s="17"/>
      <c r="G85" s="17"/>
      <c r="H85" s="17"/>
    </row>
    <row r="86" spans="1:8" ht="15" customHeight="1" x14ac:dyDescent="0.25">
      <c r="A86" s="18"/>
      <c r="B86" s="26" t="s">
        <v>96</v>
      </c>
      <c r="C86" s="17"/>
      <c r="D86" s="17"/>
      <c r="E86" s="17"/>
      <c r="F86" s="17"/>
      <c r="G86" s="17"/>
      <c r="H86" s="17"/>
    </row>
    <row r="87" spans="1:8" ht="15" customHeight="1" x14ac:dyDescent="0.25">
      <c r="A87" s="18"/>
      <c r="B87" s="26" t="s">
        <v>97</v>
      </c>
      <c r="C87" s="17"/>
      <c r="D87" s="17"/>
      <c r="E87" s="17"/>
      <c r="F87" s="17"/>
      <c r="G87" s="17"/>
      <c r="H87" s="17"/>
    </row>
    <row r="88" spans="1:8" ht="15" customHeight="1" x14ac:dyDescent="0.25">
      <c r="A88" s="18"/>
      <c r="B88" s="26" t="s">
        <v>98</v>
      </c>
      <c r="C88" s="17"/>
      <c r="D88" s="17"/>
      <c r="E88" s="17"/>
      <c r="F88" s="17"/>
      <c r="G88" s="17"/>
      <c r="H88" s="17"/>
    </row>
    <row r="89" spans="1:8" ht="15" customHeight="1" x14ac:dyDescent="0.25">
      <c r="A89" s="18"/>
      <c r="B89" s="17"/>
      <c r="C89" s="17"/>
      <c r="D89" s="17"/>
      <c r="E89" s="17"/>
      <c r="F89" s="17"/>
      <c r="G89" s="17"/>
      <c r="H89" s="17"/>
    </row>
    <row r="90" spans="1:8" ht="15" customHeight="1" thickBot="1" x14ac:dyDescent="0.2">
      <c r="A90" s="17"/>
      <c r="B90" s="134" t="s">
        <v>122</v>
      </c>
      <c r="C90" s="135"/>
      <c r="D90" s="101"/>
      <c r="E90" s="102"/>
      <c r="F90" s="17"/>
      <c r="G90" s="17"/>
      <c r="H90" s="17"/>
    </row>
    <row r="91" spans="1:8" ht="15" customHeight="1" x14ac:dyDescent="0.15">
      <c r="A91" s="17"/>
      <c r="B91" s="103" t="s">
        <v>80</v>
      </c>
      <c r="C91" s="104" t="s">
        <v>123</v>
      </c>
      <c r="D91" s="105" t="s">
        <v>124</v>
      </c>
      <c r="E91" s="102"/>
      <c r="F91" s="17"/>
      <c r="G91" s="17"/>
      <c r="H91" s="17"/>
    </row>
    <row r="92" spans="1:8" ht="15" customHeight="1" x14ac:dyDescent="0.15">
      <c r="B92" s="106" t="s">
        <v>125</v>
      </c>
      <c r="C92" s="107">
        <f>G34</f>
        <v>2468500</v>
      </c>
      <c r="D92" s="108">
        <f>(C92/C98)</f>
        <v>0.33514252236056036</v>
      </c>
      <c r="E92" s="102"/>
    </row>
    <row r="93" spans="1:8" ht="15" customHeight="1" x14ac:dyDescent="0.15">
      <c r="B93" s="106" t="s">
        <v>126</v>
      </c>
      <c r="C93" s="109">
        <f>G39</f>
        <v>0</v>
      </c>
      <c r="D93" s="108">
        <v>0</v>
      </c>
      <c r="E93" s="102"/>
    </row>
    <row r="94" spans="1:8" ht="15" customHeight="1" x14ac:dyDescent="0.15">
      <c r="B94" s="106" t="s">
        <v>127</v>
      </c>
      <c r="C94" s="107">
        <f>G46</f>
        <v>495000</v>
      </c>
      <c r="D94" s="108">
        <f>(C94/C98)</f>
        <v>6.7205002458366359E-2</v>
      </c>
      <c r="E94" s="102"/>
    </row>
    <row r="95" spans="1:8" ht="15" customHeight="1" x14ac:dyDescent="0.15">
      <c r="B95" s="106" t="s">
        <v>55</v>
      </c>
      <c r="C95" s="107">
        <f>G69</f>
        <v>3701283.9325000006</v>
      </c>
      <c r="D95" s="108">
        <f>(C95/C98)</f>
        <v>0.5025147389550999</v>
      </c>
      <c r="E95" s="102"/>
    </row>
    <row r="96" spans="1:8" ht="15" customHeight="1" x14ac:dyDescent="0.15">
      <c r="B96" s="106" t="s">
        <v>128</v>
      </c>
      <c r="C96" s="110">
        <f>G74</f>
        <v>350000</v>
      </c>
      <c r="D96" s="111">
        <f>(C96/C98)</f>
        <v>4.7518688606925714E-2</v>
      </c>
      <c r="E96" s="112"/>
    </row>
    <row r="97" spans="2:5" ht="15" customHeight="1" x14ac:dyDescent="0.15">
      <c r="B97" s="106" t="s">
        <v>129</v>
      </c>
      <c r="C97" s="110">
        <f>G77</f>
        <v>350739.1966250001</v>
      </c>
      <c r="D97" s="111">
        <f>(C97/C98)</f>
        <v>4.7619047619047623E-2</v>
      </c>
      <c r="E97" s="112"/>
    </row>
    <row r="98" spans="2:5" ht="15" customHeight="1" thickBot="1" x14ac:dyDescent="0.3">
      <c r="B98" s="113" t="s">
        <v>130</v>
      </c>
      <c r="C98" s="114">
        <f>SUM(C92:C97)</f>
        <v>7365523.1291250009</v>
      </c>
      <c r="D98" s="115">
        <f>SUM(D92:D97)</f>
        <v>1</v>
      </c>
      <c r="E98" s="112"/>
    </row>
    <row r="99" spans="2:5" ht="15" customHeight="1" x14ac:dyDescent="0.25">
      <c r="B99" s="116"/>
      <c r="C99" s="117"/>
      <c r="D99" s="117"/>
      <c r="E99" s="117"/>
    </row>
    <row r="100" spans="2:5" ht="15" customHeight="1" x14ac:dyDescent="0.25">
      <c r="B100" s="118"/>
      <c r="C100" s="117"/>
      <c r="D100" s="117"/>
      <c r="E100" s="117"/>
    </row>
    <row r="101" spans="2:5" ht="15" customHeight="1" thickBot="1" x14ac:dyDescent="0.3">
      <c r="B101" s="119"/>
      <c r="C101" s="120" t="s">
        <v>131</v>
      </c>
      <c r="D101" s="121"/>
      <c r="E101" s="122"/>
    </row>
    <row r="102" spans="2:5" ht="15" customHeight="1" x14ac:dyDescent="0.25">
      <c r="B102" s="123" t="s">
        <v>133</v>
      </c>
      <c r="C102" s="124">
        <v>50000</v>
      </c>
      <c r="D102" s="124">
        <f>G8</f>
        <v>55000</v>
      </c>
      <c r="E102" s="125">
        <v>60000</v>
      </c>
    </row>
    <row r="103" spans="2:5" ht="15" customHeight="1" thickBot="1" x14ac:dyDescent="0.3">
      <c r="B103" s="113" t="s">
        <v>134</v>
      </c>
      <c r="C103" s="114">
        <f>(G77/C102)</f>
        <v>7.0147839325000021</v>
      </c>
      <c r="D103" s="114">
        <f>(G77/D102)</f>
        <v>6.3770763022727293</v>
      </c>
      <c r="E103" s="126">
        <f>(G77/E102)</f>
        <v>5.8456532770833354</v>
      </c>
    </row>
    <row r="104" spans="2:5" ht="15" customHeight="1" x14ac:dyDescent="0.15">
      <c r="B104" s="127" t="s">
        <v>132</v>
      </c>
      <c r="C104" s="128"/>
      <c r="D104" s="128"/>
      <c r="E104" s="128"/>
    </row>
  </sheetData>
  <mergeCells count="11">
    <mergeCell ref="E13:F13"/>
    <mergeCell ref="E8:F8"/>
    <mergeCell ref="E9:F9"/>
    <mergeCell ref="E10:F10"/>
    <mergeCell ref="E11:F11"/>
    <mergeCell ref="E12:F12"/>
    <mergeCell ref="E14:F14"/>
    <mergeCell ref="B16:G16"/>
    <mergeCell ref="I18:N18"/>
    <mergeCell ref="I23:N23"/>
    <mergeCell ref="B90:C9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6D1D25-AE5D-4CEC-9EA2-8B5CFAB8F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0A9F9-11C6-4D36-BD61-21C71CD60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008AC-202B-47E9-A52F-E1B0614C3B75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Lechuga</vt:lpstr>
      <vt:lpstr>Al 22.06.22</vt:lpstr>
      <vt:lpstr>Lechuga!Área_de_impresión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2019-02-20T13:56:48Z</cp:lastPrinted>
  <dcterms:created xsi:type="dcterms:W3CDTF">2016-06-08T16:06:00Z</dcterms:created>
  <dcterms:modified xsi:type="dcterms:W3CDTF">2023-05-03T14:20:09Z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