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orvenir\"/>
    </mc:Choice>
  </mc:AlternateContent>
  <bookViews>
    <workbookView xWindow="0" yWindow="0" windowWidth="28800" windowHeight="11730"/>
  </bookViews>
  <sheets>
    <sheet name="Lechuga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9" l="1"/>
  <c r="G39" i="9"/>
  <c r="G38" i="9"/>
  <c r="G37" i="9"/>
  <c r="G35" i="9"/>
  <c r="G29" i="9"/>
  <c r="G30" i="9" s="1"/>
  <c r="G24" i="9"/>
  <c r="G23" i="9"/>
  <c r="G22" i="9"/>
  <c r="G21" i="9"/>
  <c r="G25" i="9" s="1"/>
  <c r="G12" i="9"/>
  <c r="G48" i="9" s="1"/>
  <c r="G42" i="9" l="1"/>
  <c r="G45" i="9" s="1"/>
  <c r="G46" i="9" s="1"/>
  <c r="G47" i="9" s="1"/>
  <c r="D72" i="9" s="1"/>
  <c r="G49" i="9" l="1"/>
  <c r="E72" i="9"/>
  <c r="C72" i="9"/>
  <c r="C61" i="9"/>
  <c r="C67" i="9" l="1"/>
  <c r="D64" i="9" l="1"/>
  <c r="D63" i="9"/>
  <c r="D61" i="9"/>
  <c r="D65" i="9"/>
  <c r="D66" i="9"/>
  <c r="D67" i="9" l="1"/>
</calcChain>
</file>

<file path=xl/sharedStrings.xml><?xml version="1.0" encoding="utf-8"?>
<sst xmlns="http://schemas.openxmlformats.org/spreadsheetml/2006/main" count="110" uniqueCount="91">
  <si>
    <t>RUBRO O CULTIVO</t>
  </si>
  <si>
    <t>LECHUGA</t>
  </si>
  <si>
    <t>RENDIMIENTO  (Paquetes/240m2)</t>
  </si>
  <si>
    <t>VARIEDAD</t>
  </si>
  <si>
    <t>GRAN RAPIDS</t>
  </si>
  <si>
    <t>FECHA ESTIMADA  PRECIO VENTA</t>
  </si>
  <si>
    <t xml:space="preserve">nov a marzo </t>
  </si>
  <si>
    <t>NIVEL TECNOLÓGICO</t>
  </si>
  <si>
    <t>Bajo</t>
  </si>
  <si>
    <t>PRECIO ESPERADO ($/kg)</t>
  </si>
  <si>
    <t>REGIÓN</t>
  </si>
  <si>
    <t>Magallanes</t>
  </si>
  <si>
    <t>INGRESO ESPERADO, con IVA ($)</t>
  </si>
  <si>
    <t>AGENCIA DE ÁREA</t>
  </si>
  <si>
    <t>Porvenir</t>
  </si>
  <si>
    <t>DESTINO PRODUCCION</t>
  </si>
  <si>
    <t>Local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</si>
  <si>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</si>
  <si>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</si>
  <si>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</si>
  <si>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</si>
  <si>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</si>
  <si>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</si>
  <si>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240m2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</si>
  <si>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</si>
  <si>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</si>
  <si>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</si>
  <si>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</si>
  <si>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</si>
  <si>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</si>
  <si>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</si>
  <si>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Trasplante</t>
  </si>
  <si>
    <t>JH</t>
  </si>
  <si>
    <t>Agosto - Septiembre</t>
  </si>
  <si>
    <t>Aplicación de fertilizantes</t>
  </si>
  <si>
    <t>Septiembre - Diciembre</t>
  </si>
  <si>
    <t>Control de plagas</t>
  </si>
  <si>
    <t>Septiembre - Febrero</t>
  </si>
  <si>
    <t>Cosechas</t>
  </si>
  <si>
    <t>Noviembre - Marzo</t>
  </si>
  <si>
    <t>Subtotal Jornadas Hombre</t>
  </si>
  <si>
    <t>MAQUINARIA</t>
  </si>
  <si>
    <t>Preparación de suelo</t>
  </si>
  <si>
    <t>JM</t>
  </si>
  <si>
    <t>Agosto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</si>
  <si>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</si>
  <si>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</si>
  <si>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</si>
  <si>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</si>
  <si>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</si>
  <si>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</si>
  <si>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Plantin </t>
  </si>
  <si>
    <t>Un</t>
  </si>
  <si>
    <t>FERTILIZANTES</t>
  </si>
  <si>
    <t>Urea</t>
  </si>
  <si>
    <t>Kg</t>
  </si>
  <si>
    <t>Agosto - Marzo</t>
  </si>
  <si>
    <t>Super fosfato triple</t>
  </si>
  <si>
    <t xml:space="preserve">Sufato de potasio </t>
  </si>
  <si>
    <t>INSECTICIDAS</t>
  </si>
  <si>
    <t>Karate</t>
  </si>
  <si>
    <t>Lt.</t>
  </si>
  <si>
    <t>Diciembre - Febrero</t>
  </si>
  <si>
    <t>Subtotal Insumos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</si>
  <si>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</si>
  <si>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</si>
  <si>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</si>
  <si>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</si>
  <si>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</si>
  <si>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</si>
  <si>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</si>
  <si>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</si>
  <si>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</si>
  <si>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</si>
  <si>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</si>
  <si>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</si>
  <si>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</si>
  <si>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</si>
  <si>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</si>
  <si>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</si>
  <si>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</si>
  <si>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</si>
  <si>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</si>
  <si>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</si>
  <si>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</si>
  <si>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</si>
  <si>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TOTAL/100m2</t>
  </si>
  <si>
    <t>ESCENARIOS COSTO UNITARIO  ($/kg)</t>
  </si>
  <si>
    <t>Rendimiento (pqte)</t>
  </si>
  <si>
    <t>Costo unitario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</si>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</sst>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0" fillId="2" borderId="19" xfId="0" applyFill="1" applyBorder="1"/>
    <xf numFmtId="0" fontId="15" fillId="6" borderId="21" xfId="0" applyFont="1" applyFill="1" applyBorder="1"/>
    <xf numFmtId="49" fontId="13" fillId="7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7" borderId="24" xfId="0" applyNumberFormat="1" applyFont="1" applyFill="1" applyBorder="1" applyAlignment="1">
      <alignment vertical="center"/>
    </xf>
    <xf numFmtId="49" fontId="15" fillId="7" borderId="25" xfId="0" applyNumberFormat="1" applyFont="1" applyFill="1" applyBorder="1"/>
    <xf numFmtId="49" fontId="13" fillId="2" borderId="26" xfId="0" applyNumberFormat="1" applyFont="1" applyFill="1" applyBorder="1" applyAlignment="1">
      <alignment vertical="center"/>
    </xf>
    <xf numFmtId="9" fontId="15" fillId="2" borderId="27" xfId="0" applyNumberFormat="1" applyFont="1" applyFill="1" applyBorder="1"/>
    <xf numFmtId="49" fontId="13" fillId="7" borderId="28" xfId="0" applyNumberFormat="1" applyFont="1" applyFill="1" applyBorder="1" applyAlignment="1">
      <alignment vertical="center"/>
    </xf>
    <xf numFmtId="165" fontId="13" fillId="7" borderId="29" xfId="0" applyNumberFormat="1" applyFont="1" applyFill="1" applyBorder="1" applyAlignment="1">
      <alignment vertical="center"/>
    </xf>
    <xf numFmtId="9" fontId="13" fillId="7" borderId="30" xfId="0" applyNumberFormat="1" applyFont="1" applyFill="1" applyBorder="1" applyAlignment="1">
      <alignment vertical="center"/>
    </xf>
    <xf numFmtId="0" fontId="15" fillId="8" borderId="33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5" fillId="2" borderId="35" xfId="0" applyFont="1" applyFill="1" applyBorder="1"/>
    <xf numFmtId="0" fontId="15" fillId="2" borderId="36" xfId="0" applyFont="1" applyFill="1" applyBorder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0" fontId="13" fillId="6" borderId="21" xfId="0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49" fontId="18" fillId="8" borderId="21" xfId="0" applyNumberFormat="1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0" fontId="10" fillId="8" borderId="42" xfId="0" applyFont="1" applyFill="1" applyBorder="1" applyAlignment="1">
      <alignment vertical="center"/>
    </xf>
    <xf numFmtId="49" fontId="13" fillId="7" borderId="43" xfId="0" applyNumberFormat="1" applyFont="1" applyFill="1" applyBorder="1" applyAlignment="1">
      <alignment vertical="center"/>
    </xf>
    <xf numFmtId="0" fontId="13" fillId="7" borderId="44" xfId="0" applyNumberFormat="1" applyFont="1" applyFill="1" applyBorder="1" applyAlignment="1">
      <alignment vertical="center"/>
    </xf>
    <xf numFmtId="165" fontId="13" fillId="7" borderId="30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166" fontId="4" fillId="2" borderId="6" xfId="0" applyNumberFormat="1" applyFont="1" applyFill="1" applyBorder="1" applyAlignment="1">
      <alignment horizontal="left" indent="1"/>
    </xf>
    <xf numFmtId="0" fontId="4" fillId="2" borderId="6" xfId="0" applyFont="1" applyFill="1" applyBorder="1" applyAlignment="1">
      <alignment wrapText="1"/>
    </xf>
    <xf numFmtId="49" fontId="1" fillId="3" borderId="13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46" xfId="0" applyNumberFormat="1" applyFont="1" applyFill="1" applyBorder="1" applyAlignment="1">
      <alignment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vertical="center"/>
    </xf>
    <xf numFmtId="3" fontId="9" fillId="3" borderId="46" xfId="0" applyNumberFormat="1" applyFont="1" applyFill="1" applyBorder="1" applyAlignment="1">
      <alignment vertical="center"/>
    </xf>
    <xf numFmtId="49" fontId="1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49" fontId="1" fillId="9" borderId="21" xfId="0" applyNumberFormat="1" applyFont="1" applyFill="1" applyBorder="1" applyAlignment="1">
      <alignment horizontal="center" vertical="center" wrapText="1"/>
    </xf>
    <xf numFmtId="49" fontId="4" fillId="9" borderId="21" xfId="0" applyNumberFormat="1" applyFont="1" applyFill="1" applyBorder="1" applyAlignment="1">
      <alignment wrapText="1"/>
    </xf>
    <xf numFmtId="49" fontId="4" fillId="9" borderId="21" xfId="0" applyNumberFormat="1" applyFont="1" applyFill="1" applyBorder="1" applyAlignment="1">
      <alignment horizontal="center" wrapText="1"/>
    </xf>
    <xf numFmtId="0" fontId="4" fillId="9" borderId="21" xfId="0" applyFont="1" applyFill="1" applyBorder="1" applyAlignment="1">
      <alignment wrapText="1"/>
    </xf>
    <xf numFmtId="3" fontId="4" fillId="9" borderId="21" xfId="0" applyNumberFormat="1" applyFont="1" applyFill="1" applyBorder="1" applyAlignment="1">
      <alignment horizontal="right" wrapText="1"/>
    </xf>
    <xf numFmtId="49" fontId="7" fillId="9" borderId="21" xfId="0" applyNumberFormat="1" applyFont="1" applyFill="1" applyBorder="1" applyAlignment="1">
      <alignment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vertical="center"/>
    </xf>
    <xf numFmtId="3" fontId="7" fillId="9" borderId="21" xfId="0" applyNumberFormat="1" applyFont="1" applyFill="1" applyBorder="1" applyAlignment="1">
      <alignment vertical="center"/>
    </xf>
    <xf numFmtId="0" fontId="2" fillId="9" borderId="21" xfId="0" applyFont="1" applyFill="1" applyBorder="1"/>
    <xf numFmtId="3" fontId="2" fillId="9" borderId="21" xfId="0" applyNumberFormat="1" applyFont="1" applyFill="1" applyBorder="1"/>
    <xf numFmtId="0" fontId="2" fillId="9" borderId="21" xfId="0" applyFont="1" applyFill="1" applyBorder="1" applyAlignment="1">
      <alignment horizontal="center" vertical="center"/>
    </xf>
    <xf numFmtId="49" fontId="1" fillId="9" borderId="21" xfId="0" applyNumberFormat="1" applyFont="1" applyFill="1" applyBorder="1" applyAlignment="1">
      <alignment horizontal="center" vertical="center"/>
    </xf>
    <xf numFmtId="49" fontId="4" fillId="9" borderId="21" xfId="0" applyNumberFormat="1" applyFont="1" applyFill="1" applyBorder="1" applyAlignment="1">
      <alignment horizontal="right" wrapText="1"/>
    </xf>
    <xf numFmtId="49" fontId="8" fillId="9" borderId="21" xfId="0" applyNumberFormat="1" applyFont="1" applyFill="1" applyBorder="1" applyAlignment="1">
      <alignment horizontal="left" vertical="center" wrapText="1"/>
    </xf>
    <xf numFmtId="0" fontId="8" fillId="9" borderId="21" xfId="0" applyFont="1" applyFill="1" applyBorder="1" applyAlignment="1">
      <alignment horizontal="left" vertical="center" wrapText="1"/>
    </xf>
    <xf numFmtId="49" fontId="4" fillId="9" borderId="21" xfId="0" applyNumberFormat="1" applyFont="1" applyFill="1" applyBorder="1"/>
    <xf numFmtId="49" fontId="4" fillId="9" borderId="21" xfId="0" applyNumberFormat="1" applyFont="1" applyFill="1" applyBorder="1" applyAlignment="1">
      <alignment horizontal="center"/>
    </xf>
    <xf numFmtId="0" fontId="4" fillId="9" borderId="21" xfId="0" applyFont="1" applyFill="1" applyBorder="1"/>
    <xf numFmtId="3" fontId="4" fillId="9" borderId="21" xfId="0" applyNumberFormat="1" applyFont="1" applyFill="1" applyBorder="1"/>
    <xf numFmtId="49" fontId="8" fillId="9" borderId="21" xfId="0" applyNumberFormat="1" applyFont="1" applyFill="1" applyBorder="1"/>
    <xf numFmtId="0" fontId="4" fillId="9" borderId="21" xfId="0" applyFont="1" applyFill="1" applyBorder="1" applyAlignment="1">
      <alignment horizontal="center"/>
    </xf>
    <xf numFmtId="3" fontId="9" fillId="9" borderId="21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1" fillId="5" borderId="48" xfId="0" applyFont="1" applyFill="1" applyBorder="1" applyAlignment="1">
      <alignment vertical="center"/>
    </xf>
    <xf numFmtId="164" fontId="1" fillId="5" borderId="49" xfId="0" applyNumberFormat="1" applyFont="1" applyFill="1" applyBorder="1" applyAlignment="1">
      <alignment vertical="center"/>
    </xf>
    <xf numFmtId="49" fontId="1" fillId="3" borderId="50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" fillId="3" borderId="51" xfId="0" applyNumberFormat="1" applyFont="1" applyFill="1" applyBorder="1" applyAlignment="1">
      <alignment vertical="center"/>
    </xf>
    <xf numFmtId="49" fontId="1" fillId="5" borderId="5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vertical="center"/>
    </xf>
    <xf numFmtId="0" fontId="10" fillId="5" borderId="53" xfId="0" applyFont="1" applyFill="1" applyBorder="1" applyAlignment="1">
      <alignment vertical="center"/>
    </xf>
    <xf numFmtId="164" fontId="1" fillId="10" borderId="54" xfId="0" applyNumberFormat="1" applyFont="1" applyFill="1" applyBorder="1" applyAlignment="1">
      <alignment vertical="center"/>
    </xf>
    <xf numFmtId="3" fontId="13" fillId="7" borderId="44" xfId="0" applyNumberFormat="1" applyFont="1" applyFill="1" applyBorder="1" applyAlignment="1">
      <alignment vertical="center"/>
    </xf>
    <xf numFmtId="3" fontId="13" fillId="7" borderId="4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31" xfId="0" applyNumberFormat="1" applyFont="1" applyFill="1" applyBorder="1" applyAlignment="1">
      <alignment vertical="center"/>
    </xf>
    <xf numFmtId="0" fontId="13" fillId="8" borderId="3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54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zoomScale="130" zoomScaleNormal="130" workbookViewId="0">
      <selection activeCell="J15" sqref="J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.28515625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1600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52" t="s">
        <v>5</v>
      </c>
      <c r="F10" s="153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52" t="s">
        <v>9</v>
      </c>
      <c r="F11" s="153"/>
      <c r="G11" s="94">
        <v>3200</v>
      </c>
    </row>
    <row r="12" spans="1:7" ht="11.25" customHeight="1" x14ac:dyDescent="0.25">
      <c r="A12" s="5"/>
      <c r="B12" s="10" t="s">
        <v>10</v>
      </c>
      <c r="C12" s="14" t="s">
        <v>11</v>
      </c>
      <c r="D12" s="12"/>
      <c r="E12" s="92" t="s">
        <v>12</v>
      </c>
      <c r="F12" s="93"/>
      <c r="G12" s="15">
        <f>G9*G11</f>
        <v>5120000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52" t="s">
        <v>15</v>
      </c>
      <c r="F13" s="153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52" t="s">
        <v>19</v>
      </c>
      <c r="F14" s="153"/>
      <c r="G14" s="13" t="s">
        <v>6</v>
      </c>
    </row>
    <row r="15" spans="1:7" ht="25.5" customHeight="1" x14ac:dyDescent="0.25">
      <c r="A15" s="5"/>
      <c r="B15" s="10" t="s">
        <v>20</v>
      </c>
      <c r="C15" s="16">
        <v>44986</v>
      </c>
      <c r="D15" s="12"/>
      <c r="E15" s="154" t="s">
        <v>21</v>
      </c>
      <c r="F15" s="155"/>
      <c r="G15" s="14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17" ht="12" customHeight="1" x14ac:dyDescent="0.25">
      <c r="A17" s="22"/>
      <c r="B17" s="146" t="s">
        <v>23</v>
      </c>
      <c r="C17" s="147"/>
      <c r="D17" s="147"/>
      <c r="E17" s="147"/>
      <c r="F17" s="147"/>
      <c r="G17" s="147"/>
    </row>
    <row r="18" spans="1:17" ht="12" customHeight="1" x14ac:dyDescent="0.25">
      <c r="A18" s="2"/>
      <c r="B18" s="23"/>
      <c r="C18" s="24"/>
      <c r="D18" s="24"/>
      <c r="E18" s="24"/>
      <c r="F18" s="25"/>
      <c r="G18" s="25"/>
    </row>
    <row r="19" spans="1:17" ht="12" customHeight="1" x14ac:dyDescent="0.25">
      <c r="A19" s="5"/>
      <c r="B19" s="26" t="s">
        <v>24</v>
      </c>
      <c r="C19" s="27"/>
      <c r="D19" s="28"/>
      <c r="E19" s="28"/>
      <c r="F19" s="28"/>
      <c r="G19" s="28"/>
      <c r="K19" s="90"/>
      <c r="L19" s="90"/>
      <c r="M19" s="90"/>
      <c r="N19" s="90"/>
      <c r="O19" s="90"/>
      <c r="P19" s="90"/>
    </row>
    <row r="20" spans="1:17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  <c r="J20" s="90"/>
      <c r="K20" s="107"/>
      <c r="L20" s="108"/>
      <c r="M20" s="108"/>
      <c r="N20" s="108"/>
      <c r="O20" s="108"/>
      <c r="P20" s="108"/>
      <c r="Q20" s="90"/>
    </row>
    <row r="21" spans="1:17" ht="19.5" customHeight="1" x14ac:dyDescent="0.25">
      <c r="A21" s="22"/>
      <c r="B21" s="91" t="s">
        <v>31</v>
      </c>
      <c r="C21" s="30" t="s">
        <v>32</v>
      </c>
      <c r="D21" s="95">
        <v>4</v>
      </c>
      <c r="E21" s="91" t="s">
        <v>33</v>
      </c>
      <c r="F21" s="15">
        <v>35000</v>
      </c>
      <c r="G21" s="15">
        <f>(D21*F21)</f>
        <v>140000</v>
      </c>
      <c r="J21" s="90"/>
      <c r="K21" s="109"/>
      <c r="L21" s="109"/>
      <c r="M21" s="109"/>
      <c r="N21" s="109"/>
      <c r="O21" s="109"/>
      <c r="P21" s="109"/>
      <c r="Q21" s="90"/>
    </row>
    <row r="22" spans="1:17" s="1" customFormat="1" ht="25.5" customHeight="1" x14ac:dyDescent="0.25">
      <c r="A22" s="22"/>
      <c r="B22" s="91" t="s">
        <v>34</v>
      </c>
      <c r="C22" s="30" t="s">
        <v>32</v>
      </c>
      <c r="D22" s="95">
        <v>3</v>
      </c>
      <c r="E22" s="91" t="s">
        <v>35</v>
      </c>
      <c r="F22" s="15">
        <v>35000</v>
      </c>
      <c r="G22" s="15">
        <f t="shared" ref="G22:G24" si="0">(D22*F22)</f>
        <v>105000</v>
      </c>
      <c r="J22" s="90"/>
      <c r="K22" s="110"/>
      <c r="L22" s="111"/>
      <c r="M22" s="112"/>
      <c r="N22" s="110"/>
      <c r="O22" s="113"/>
      <c r="P22" s="113"/>
      <c r="Q22" s="90"/>
    </row>
    <row r="23" spans="1:17" s="1" customFormat="1" ht="25.5" customHeight="1" x14ac:dyDescent="0.25">
      <c r="A23" s="22"/>
      <c r="B23" s="91" t="s">
        <v>36</v>
      </c>
      <c r="C23" s="30" t="s">
        <v>32</v>
      </c>
      <c r="D23" s="95">
        <v>2</v>
      </c>
      <c r="E23" s="91" t="s">
        <v>37</v>
      </c>
      <c r="F23" s="15">
        <v>30000</v>
      </c>
      <c r="G23" s="15">
        <f t="shared" si="0"/>
        <v>60000</v>
      </c>
      <c r="J23" s="90"/>
      <c r="K23" s="110"/>
      <c r="L23" s="111"/>
      <c r="M23" s="112"/>
      <c r="N23" s="110"/>
      <c r="O23" s="113"/>
      <c r="P23" s="113"/>
      <c r="Q23" s="90"/>
    </row>
    <row r="24" spans="1:17" s="1" customFormat="1" ht="12.75" customHeight="1" x14ac:dyDescent="0.25">
      <c r="A24" s="22"/>
      <c r="B24" s="91" t="s">
        <v>38</v>
      </c>
      <c r="C24" s="30" t="s">
        <v>32</v>
      </c>
      <c r="D24" s="95">
        <v>8</v>
      </c>
      <c r="E24" s="91" t="s">
        <v>39</v>
      </c>
      <c r="F24" s="15">
        <v>35000</v>
      </c>
      <c r="G24" s="15">
        <f t="shared" si="0"/>
        <v>280000</v>
      </c>
      <c r="J24" s="90"/>
      <c r="K24" s="110"/>
      <c r="L24" s="111"/>
      <c r="M24" s="112"/>
      <c r="N24" s="110"/>
      <c r="O24" s="113"/>
      <c r="P24" s="113"/>
      <c r="Q24" s="90"/>
    </row>
    <row r="25" spans="1:17" s="1" customFormat="1" ht="12.75" customHeight="1" x14ac:dyDescent="0.25">
      <c r="A25" s="22"/>
      <c r="B25" s="31" t="s">
        <v>40</v>
      </c>
      <c r="C25" s="32"/>
      <c r="D25" s="32"/>
      <c r="E25" s="32"/>
      <c r="F25" s="33"/>
      <c r="G25" s="34">
        <f>SUM(G21:G24)</f>
        <v>585000</v>
      </c>
      <c r="J25" s="90"/>
      <c r="K25" s="110"/>
      <c r="L25" s="111"/>
      <c r="M25" s="112"/>
      <c r="N25" s="110"/>
      <c r="O25" s="113"/>
      <c r="P25" s="113"/>
      <c r="Q25" s="90"/>
    </row>
    <row r="26" spans="1:17" s="1" customFormat="1" ht="12" customHeight="1" x14ac:dyDescent="0.25">
      <c r="A26" s="2"/>
      <c r="B26" s="23"/>
      <c r="C26" s="25"/>
      <c r="D26" s="25"/>
      <c r="E26" s="25"/>
      <c r="F26" s="35"/>
      <c r="G26" s="35"/>
      <c r="J26" s="90"/>
      <c r="K26" s="114"/>
      <c r="L26" s="115"/>
      <c r="M26" s="115"/>
      <c r="N26" s="115"/>
      <c r="O26" s="116"/>
      <c r="P26" s="117"/>
      <c r="Q26" s="90"/>
    </row>
    <row r="27" spans="1:17" s="1" customFormat="1" ht="12" customHeight="1" x14ac:dyDescent="0.25">
      <c r="A27" s="2"/>
      <c r="B27" s="36" t="s">
        <v>41</v>
      </c>
      <c r="C27" s="37"/>
      <c r="D27" s="38"/>
      <c r="E27" s="38"/>
      <c r="F27" s="39"/>
      <c r="G27" s="39"/>
      <c r="J27" s="90"/>
      <c r="K27" s="118"/>
      <c r="L27" s="118"/>
      <c r="M27" s="118"/>
      <c r="N27" s="118"/>
      <c r="O27" s="119"/>
      <c r="P27" s="119"/>
      <c r="Q27" s="90"/>
    </row>
    <row r="28" spans="1:17" s="1" customFormat="1" ht="12" customHeight="1" x14ac:dyDescent="0.25">
      <c r="A28" s="5"/>
      <c r="B28" s="96" t="s">
        <v>25</v>
      </c>
      <c r="C28" s="96" t="s">
        <v>26</v>
      </c>
      <c r="D28" s="96" t="s">
        <v>27</v>
      </c>
      <c r="E28" s="96" t="s">
        <v>28</v>
      </c>
      <c r="F28" s="43" t="s">
        <v>29</v>
      </c>
      <c r="G28" s="96" t="s">
        <v>30</v>
      </c>
      <c r="J28" s="90"/>
      <c r="K28" s="107"/>
      <c r="L28" s="120"/>
      <c r="M28" s="120"/>
      <c r="N28" s="120"/>
      <c r="O28" s="108"/>
      <c r="P28" s="108"/>
      <c r="Q28" s="90"/>
    </row>
    <row r="29" spans="1:17" s="1" customFormat="1" ht="24" customHeight="1" x14ac:dyDescent="0.25">
      <c r="A29" s="5"/>
      <c r="B29" s="91" t="s">
        <v>42</v>
      </c>
      <c r="C29" s="30" t="s">
        <v>43</v>
      </c>
      <c r="D29" s="95">
        <v>1</v>
      </c>
      <c r="E29" s="14" t="s">
        <v>44</v>
      </c>
      <c r="F29" s="15">
        <v>40000</v>
      </c>
      <c r="G29" s="15">
        <f t="shared" ref="G29" si="1">(D29*F29)</f>
        <v>40000</v>
      </c>
      <c r="J29" s="90"/>
      <c r="K29" s="121"/>
      <c r="L29" s="121"/>
      <c r="M29" s="121"/>
      <c r="N29" s="121"/>
      <c r="O29" s="109"/>
      <c r="P29" s="121"/>
      <c r="Q29" s="90"/>
    </row>
    <row r="30" spans="1:17" s="1" customFormat="1" ht="12.75" customHeight="1" x14ac:dyDescent="0.25">
      <c r="A30" s="22"/>
      <c r="B30" s="97" t="s">
        <v>45</v>
      </c>
      <c r="C30" s="98"/>
      <c r="D30" s="98"/>
      <c r="E30" s="98"/>
      <c r="F30" s="99"/>
      <c r="G30" s="100">
        <f>SUM(G29:G29)</f>
        <v>40000</v>
      </c>
      <c r="J30" s="90"/>
      <c r="K30" s="110"/>
      <c r="L30" s="111"/>
      <c r="M30" s="112"/>
      <c r="N30" s="122"/>
      <c r="O30" s="113"/>
      <c r="P30" s="113"/>
      <c r="Q30" s="90"/>
    </row>
    <row r="31" spans="1:17" s="1" customFormat="1" ht="12.75" customHeight="1" x14ac:dyDescent="0.25">
      <c r="A31" s="22"/>
      <c r="B31" s="40"/>
      <c r="C31" s="41"/>
      <c r="D31" s="41"/>
      <c r="E31" s="41"/>
      <c r="F31" s="42"/>
      <c r="G31" s="42"/>
      <c r="J31" s="90"/>
      <c r="K31" s="114"/>
      <c r="L31" s="115"/>
      <c r="M31" s="115"/>
      <c r="N31" s="115"/>
      <c r="O31" s="116"/>
      <c r="P31" s="117"/>
      <c r="Q31" s="90"/>
    </row>
    <row r="32" spans="1:17" s="1" customFormat="1" ht="12.75" customHeight="1" x14ac:dyDescent="0.25">
      <c r="A32" s="22"/>
      <c r="B32" s="36" t="s">
        <v>46</v>
      </c>
      <c r="C32" s="37"/>
      <c r="D32" s="38"/>
      <c r="E32" s="38"/>
      <c r="F32" s="39"/>
      <c r="G32" s="39"/>
      <c r="J32" s="90"/>
      <c r="K32" s="118"/>
      <c r="L32" s="118"/>
      <c r="M32" s="118"/>
      <c r="N32" s="118"/>
      <c r="O32" s="119"/>
      <c r="P32" s="119"/>
      <c r="Q32" s="90"/>
    </row>
    <row r="33" spans="1:17" s="1" customFormat="1" ht="19.5" customHeight="1" x14ac:dyDescent="0.25">
      <c r="A33" s="22"/>
      <c r="B33" s="43" t="s">
        <v>47</v>
      </c>
      <c r="C33" s="43" t="s">
        <v>48</v>
      </c>
      <c r="D33" s="43" t="s">
        <v>49</v>
      </c>
      <c r="E33" s="43" t="s">
        <v>28</v>
      </c>
      <c r="F33" s="43" t="s">
        <v>29</v>
      </c>
      <c r="G33" s="43" t="s">
        <v>30</v>
      </c>
      <c r="J33" s="90"/>
      <c r="K33" s="107"/>
      <c r="L33" s="120"/>
      <c r="M33" s="120"/>
      <c r="N33" s="120"/>
      <c r="O33" s="108"/>
      <c r="P33" s="108"/>
      <c r="Q33" s="90"/>
    </row>
    <row r="34" spans="1:17" s="1" customFormat="1" ht="12.75" customHeight="1" x14ac:dyDescent="0.25">
      <c r="A34" s="22"/>
      <c r="B34" s="101" t="s">
        <v>50</v>
      </c>
      <c r="C34" s="102"/>
      <c r="D34" s="102"/>
      <c r="E34" s="102"/>
      <c r="F34" s="102"/>
      <c r="G34" s="102"/>
      <c r="J34" s="90"/>
      <c r="K34" s="109"/>
      <c r="L34" s="109"/>
      <c r="M34" s="109"/>
      <c r="N34" s="109"/>
      <c r="O34" s="109"/>
      <c r="P34" s="109"/>
      <c r="Q34" s="90"/>
    </row>
    <row r="35" spans="1:17" s="1" customFormat="1" ht="13.5" customHeight="1" x14ac:dyDescent="0.25">
      <c r="A35" s="5"/>
      <c r="B35" s="92" t="s">
        <v>51</v>
      </c>
      <c r="C35" s="44" t="s">
        <v>52</v>
      </c>
      <c r="D35" s="93">
        <v>1200</v>
      </c>
      <c r="E35" s="44" t="s">
        <v>44</v>
      </c>
      <c r="F35" s="45">
        <v>200</v>
      </c>
      <c r="G35" s="45">
        <f>(D35*F35)</f>
        <v>240000</v>
      </c>
      <c r="J35" s="90"/>
      <c r="K35" s="123"/>
      <c r="L35" s="124"/>
      <c r="M35" s="124"/>
      <c r="N35" s="124"/>
      <c r="O35" s="124"/>
      <c r="P35" s="124"/>
      <c r="Q35" s="90"/>
    </row>
    <row r="36" spans="1:17" s="1" customFormat="1" ht="12" customHeight="1" x14ac:dyDescent="0.25">
      <c r="A36" s="2"/>
      <c r="B36" s="46" t="s">
        <v>53</v>
      </c>
      <c r="C36" s="47"/>
      <c r="D36" s="93"/>
      <c r="E36" s="47"/>
      <c r="F36" s="45"/>
      <c r="G36" s="45"/>
      <c r="J36" s="90"/>
      <c r="K36" s="125"/>
      <c r="L36" s="126"/>
      <c r="M36" s="127"/>
      <c r="N36" s="126"/>
      <c r="O36" s="128"/>
      <c r="P36" s="128"/>
      <c r="Q36" s="90"/>
    </row>
    <row r="37" spans="1:17" s="1" customFormat="1" ht="12" customHeight="1" x14ac:dyDescent="0.25">
      <c r="A37" s="2"/>
      <c r="B37" s="92" t="s">
        <v>54</v>
      </c>
      <c r="C37" s="44" t="s">
        <v>55</v>
      </c>
      <c r="D37" s="93">
        <v>10</v>
      </c>
      <c r="E37" s="44" t="s">
        <v>56</v>
      </c>
      <c r="F37" s="45">
        <v>900</v>
      </c>
      <c r="G37" s="45">
        <f>(D37*F37)</f>
        <v>9000</v>
      </c>
      <c r="J37" s="90"/>
      <c r="K37" s="129"/>
      <c r="L37" s="130"/>
      <c r="M37" s="127"/>
      <c r="N37" s="130"/>
      <c r="O37" s="128"/>
      <c r="P37" s="128"/>
      <c r="Q37" s="90"/>
    </row>
    <row r="38" spans="1:17" s="1" customFormat="1" ht="12" customHeight="1" x14ac:dyDescent="0.25">
      <c r="A38" s="59"/>
      <c r="B38" s="92" t="s">
        <v>57</v>
      </c>
      <c r="C38" s="44" t="s">
        <v>55</v>
      </c>
      <c r="D38" s="93">
        <v>20</v>
      </c>
      <c r="E38" s="44" t="s">
        <v>56</v>
      </c>
      <c r="F38" s="45">
        <v>1097</v>
      </c>
      <c r="G38" s="45">
        <f>(D38*F38)</f>
        <v>21940</v>
      </c>
      <c r="J38" s="90"/>
      <c r="K38" s="125"/>
      <c r="L38" s="126"/>
      <c r="M38" s="127"/>
      <c r="N38" s="126"/>
      <c r="O38" s="128"/>
      <c r="P38" s="128"/>
      <c r="Q38" s="90"/>
    </row>
    <row r="39" spans="1:17" s="1" customFormat="1" ht="12" customHeight="1" x14ac:dyDescent="0.25">
      <c r="A39" s="59"/>
      <c r="B39" s="92" t="s">
        <v>58</v>
      </c>
      <c r="C39" s="44" t="s">
        <v>55</v>
      </c>
      <c r="D39" s="93">
        <v>10</v>
      </c>
      <c r="E39" s="44" t="s">
        <v>56</v>
      </c>
      <c r="F39" s="45">
        <v>1908</v>
      </c>
      <c r="G39" s="45">
        <f>(D39*F39)</f>
        <v>19080</v>
      </c>
      <c r="P39" s="128"/>
      <c r="Q39" s="90"/>
    </row>
    <row r="40" spans="1:17" s="1" customFormat="1" ht="12" customHeight="1" x14ac:dyDescent="0.25">
      <c r="A40" s="59"/>
      <c r="B40" s="46" t="s">
        <v>59</v>
      </c>
      <c r="C40" s="47"/>
      <c r="D40" s="93"/>
      <c r="E40" s="47"/>
      <c r="F40" s="45"/>
      <c r="G40" s="45"/>
      <c r="P40" s="128"/>
      <c r="Q40" s="90"/>
    </row>
    <row r="41" spans="1:17" s="1" customFormat="1" ht="12" customHeight="1" x14ac:dyDescent="0.25">
      <c r="A41" s="59"/>
      <c r="B41" s="92" t="s">
        <v>60</v>
      </c>
      <c r="C41" s="44" t="s">
        <v>61</v>
      </c>
      <c r="D41" s="93">
        <v>1.4999999999999999E-2</v>
      </c>
      <c r="E41" s="44" t="s">
        <v>62</v>
      </c>
      <c r="F41" s="45">
        <v>47940</v>
      </c>
      <c r="G41" s="45">
        <f>(D41*F41)</f>
        <v>719.1</v>
      </c>
      <c r="P41" s="128"/>
      <c r="Q41" s="90"/>
    </row>
    <row r="42" spans="1:17" s="1" customFormat="1" ht="12" customHeight="1" x14ac:dyDescent="0.25">
      <c r="A42" s="59"/>
      <c r="B42" s="103" t="s">
        <v>63</v>
      </c>
      <c r="C42" s="104"/>
      <c r="D42" s="104"/>
      <c r="E42" s="104"/>
      <c r="F42" s="105"/>
      <c r="G42" s="106">
        <f>SUM(G35:G41)</f>
        <v>290739.09999999998</v>
      </c>
      <c r="P42" s="128"/>
      <c r="Q42" s="90"/>
    </row>
    <row r="43" spans="1:17" s="1" customFormat="1" ht="12" customHeight="1" x14ac:dyDescent="0.25">
      <c r="A43" s="59"/>
      <c r="B43" s="60" t="s">
        <v>64</v>
      </c>
      <c r="C43" s="61"/>
      <c r="D43" s="61"/>
      <c r="E43" s="61"/>
      <c r="F43" s="61"/>
      <c r="G43" s="56"/>
      <c r="P43" s="131"/>
      <c r="Q43" s="90"/>
    </row>
    <row r="44" spans="1:17" s="1" customFormat="1" ht="12" customHeight="1" x14ac:dyDescent="0.25">
      <c r="A44" s="59"/>
      <c r="B44" s="60"/>
      <c r="C44" s="61"/>
      <c r="D44" s="61"/>
      <c r="E44" s="61"/>
      <c r="F44" s="61"/>
      <c r="G44" s="56"/>
      <c r="P44" s="131"/>
      <c r="Q44" s="90"/>
    </row>
    <row r="45" spans="1:17" s="1" customFormat="1" ht="12" customHeight="1" x14ac:dyDescent="0.25">
      <c r="A45" s="59"/>
      <c r="B45" s="132" t="s">
        <v>65</v>
      </c>
      <c r="C45" s="133"/>
      <c r="D45" s="133"/>
      <c r="E45" s="133"/>
      <c r="F45" s="133"/>
      <c r="G45" s="134">
        <f>G25+G30+G42</f>
        <v>915739.1</v>
      </c>
      <c r="P45" s="131"/>
      <c r="Q45" s="90"/>
    </row>
    <row r="46" spans="1:17" s="1" customFormat="1" ht="12" customHeight="1" x14ac:dyDescent="0.25">
      <c r="A46" s="59"/>
      <c r="B46" s="135" t="s">
        <v>66</v>
      </c>
      <c r="C46" s="136"/>
      <c r="D46" s="136"/>
      <c r="E46" s="136"/>
      <c r="F46" s="136"/>
      <c r="G46" s="137">
        <f>G45*0.05</f>
        <v>45786.955000000002</v>
      </c>
      <c r="P46" s="131"/>
      <c r="Q46" s="90"/>
    </row>
    <row r="47" spans="1:17" s="1" customFormat="1" ht="12" customHeight="1" x14ac:dyDescent="0.25">
      <c r="A47" s="59"/>
      <c r="B47" s="138" t="s">
        <v>67</v>
      </c>
      <c r="C47" s="139"/>
      <c r="D47" s="139"/>
      <c r="E47" s="139"/>
      <c r="F47" s="139"/>
      <c r="G47" s="140">
        <f>G46+G45</f>
        <v>961526.05499999993</v>
      </c>
      <c r="P47" s="131"/>
      <c r="Q47" s="90"/>
    </row>
    <row r="48" spans="1:17" s="1" customFormat="1" ht="12" customHeight="1" x14ac:dyDescent="0.25">
      <c r="A48" s="59"/>
      <c r="B48" s="135" t="s">
        <v>68</v>
      </c>
      <c r="C48" s="136"/>
      <c r="D48" s="136"/>
      <c r="E48" s="136"/>
      <c r="F48" s="136"/>
      <c r="G48" s="137">
        <f>G12</f>
        <v>5120000</v>
      </c>
      <c r="P48" s="131"/>
      <c r="Q48" s="90"/>
    </row>
    <row r="49" spans="1:17" s="1" customFormat="1" ht="12" customHeight="1" x14ac:dyDescent="0.25">
      <c r="A49" s="59"/>
      <c r="B49" s="141" t="s">
        <v>69</v>
      </c>
      <c r="C49" s="142"/>
      <c r="D49" s="142"/>
      <c r="E49" s="142"/>
      <c r="F49" s="142"/>
      <c r="G49" s="143">
        <f>G48-G47</f>
        <v>4158473.9450000003</v>
      </c>
      <c r="P49" s="131"/>
      <c r="Q49" s="90"/>
    </row>
    <row r="50" spans="1:17" s="1" customFormat="1" ht="12.75" customHeight="1" x14ac:dyDescent="0.25">
      <c r="A50" s="59"/>
      <c r="B50" s="62"/>
      <c r="C50" s="61"/>
      <c r="D50" s="61"/>
      <c r="E50" s="61"/>
      <c r="F50" s="61"/>
      <c r="G50" s="56"/>
      <c r="P50" s="90"/>
    </row>
    <row r="51" spans="1:17" s="1" customFormat="1" ht="12" customHeight="1" x14ac:dyDescent="0.25">
      <c r="A51" s="59"/>
      <c r="B51" s="74" t="s">
        <v>70</v>
      </c>
      <c r="C51" s="75"/>
      <c r="D51" s="75"/>
      <c r="E51" s="75"/>
      <c r="F51" s="76"/>
      <c r="G51" s="56"/>
    </row>
    <row r="52" spans="1:17" s="1" customFormat="1" ht="12" customHeight="1" x14ac:dyDescent="0.25">
      <c r="A52" s="59"/>
      <c r="B52" s="77" t="s">
        <v>71</v>
      </c>
      <c r="C52" s="58"/>
      <c r="D52" s="58"/>
      <c r="E52" s="58"/>
      <c r="F52" s="78"/>
      <c r="G52" s="56"/>
    </row>
    <row r="53" spans="1:17" s="1" customFormat="1" ht="12" customHeight="1" x14ac:dyDescent="0.25">
      <c r="A53" s="59"/>
      <c r="B53" s="77" t="s">
        <v>72</v>
      </c>
      <c r="C53" s="58"/>
      <c r="D53" s="58"/>
      <c r="E53" s="58"/>
      <c r="F53" s="78"/>
      <c r="G53" s="56"/>
    </row>
    <row r="54" spans="1:17" s="1" customFormat="1" ht="12" customHeight="1" x14ac:dyDescent="0.25">
      <c r="A54" s="59"/>
      <c r="B54" s="77" t="s">
        <v>73</v>
      </c>
      <c r="C54" s="58"/>
      <c r="D54" s="58"/>
      <c r="E54" s="58"/>
      <c r="F54" s="78"/>
      <c r="G54" s="56"/>
    </row>
    <row r="55" spans="1:17" s="1" customFormat="1" ht="12" customHeight="1" x14ac:dyDescent="0.25">
      <c r="A55" s="59"/>
      <c r="B55" s="77" t="s">
        <v>74</v>
      </c>
      <c r="C55" s="58"/>
      <c r="D55" s="58"/>
      <c r="E55" s="58"/>
      <c r="F55" s="78"/>
      <c r="G55" s="56"/>
    </row>
    <row r="56" spans="1:17" s="1" customFormat="1" ht="12" customHeight="1" x14ac:dyDescent="0.25">
      <c r="A56" s="59"/>
      <c r="B56" s="77" t="s">
        <v>75</v>
      </c>
      <c r="C56" s="58"/>
      <c r="D56" s="58"/>
      <c r="E56" s="58"/>
      <c r="F56" s="78"/>
      <c r="G56" s="56"/>
    </row>
    <row r="57" spans="1:17" s="1" customFormat="1" ht="12.75" customHeight="1" x14ac:dyDescent="0.25">
      <c r="A57" s="59"/>
      <c r="B57" s="79" t="s">
        <v>76</v>
      </c>
      <c r="C57" s="80"/>
      <c r="D57" s="80"/>
      <c r="E57" s="80"/>
      <c r="F57" s="81"/>
      <c r="G57" s="56"/>
    </row>
    <row r="58" spans="1:17" s="1" customFormat="1" ht="12.75" customHeight="1" x14ac:dyDescent="0.25">
      <c r="A58" s="59"/>
      <c r="B58" s="72"/>
      <c r="C58" s="58"/>
      <c r="D58" s="58"/>
      <c r="E58" s="58"/>
      <c r="F58" s="58"/>
      <c r="G58" s="56"/>
    </row>
    <row r="59" spans="1:17" s="1" customFormat="1" ht="15" x14ac:dyDescent="0.25">
      <c r="A59" s="59"/>
      <c r="B59" s="148" t="s">
        <v>77</v>
      </c>
      <c r="C59" s="149"/>
      <c r="D59" s="71"/>
      <c r="E59" s="49"/>
      <c r="F59" s="49"/>
      <c r="G59" s="56"/>
    </row>
    <row r="60" spans="1:17" s="1" customFormat="1" ht="12" customHeight="1" x14ac:dyDescent="0.25">
      <c r="A60" s="59"/>
      <c r="B60" s="64" t="s">
        <v>78</v>
      </c>
      <c r="C60" s="50" t="s">
        <v>79</v>
      </c>
      <c r="D60" s="65" t="s">
        <v>80</v>
      </c>
      <c r="E60" s="49"/>
      <c r="F60" s="49"/>
      <c r="G60" s="56"/>
    </row>
    <row r="61" spans="1:17" s="1" customFormat="1" ht="12" customHeight="1" x14ac:dyDescent="0.25">
      <c r="A61" s="59"/>
      <c r="B61" s="66" t="s">
        <v>81</v>
      </c>
      <c r="C61" s="51">
        <f>G25</f>
        <v>585000</v>
      </c>
      <c r="D61" s="67">
        <f>(C61/C67)</f>
        <v>0.60840788496618914</v>
      </c>
      <c r="E61" s="49"/>
      <c r="F61" s="49"/>
      <c r="G61" s="56"/>
    </row>
    <row r="62" spans="1:17" s="1" customFormat="1" ht="12" customHeight="1" x14ac:dyDescent="0.25">
      <c r="A62" s="59"/>
      <c r="B62" s="66" t="s">
        <v>82</v>
      </c>
      <c r="C62" s="52">
        <v>40000</v>
      </c>
      <c r="D62" s="67">
        <v>0</v>
      </c>
      <c r="E62" s="49"/>
      <c r="F62" s="49"/>
      <c r="G62" s="56"/>
    </row>
    <row r="63" spans="1:17" s="1" customFormat="1" ht="12" customHeight="1" x14ac:dyDescent="0.25">
      <c r="A63" s="59"/>
      <c r="B63" s="66" t="s">
        <v>83</v>
      </c>
      <c r="C63" s="51">
        <v>0</v>
      </c>
      <c r="D63" s="67">
        <f>(C63/C67)</f>
        <v>0</v>
      </c>
      <c r="E63" s="49"/>
      <c r="F63" s="49"/>
      <c r="G63" s="56"/>
    </row>
    <row r="64" spans="1:17" s="1" customFormat="1" ht="12" customHeight="1" x14ac:dyDescent="0.25">
      <c r="A64" s="59"/>
      <c r="B64" s="66" t="s">
        <v>47</v>
      </c>
      <c r="C64" s="51">
        <v>290739</v>
      </c>
      <c r="D64" s="67">
        <f>(C64/C67)</f>
        <v>0.30237247874732459</v>
      </c>
      <c r="E64" s="49"/>
      <c r="F64" s="49"/>
      <c r="G64" s="56"/>
    </row>
    <row r="65" spans="1:7" s="1" customFormat="1" ht="12" customHeight="1" x14ac:dyDescent="0.25">
      <c r="A65" s="59"/>
      <c r="B65" s="66" t="s">
        <v>84</v>
      </c>
      <c r="C65" s="53"/>
      <c r="D65" s="67">
        <f>(C65/C67)</f>
        <v>0</v>
      </c>
      <c r="E65" s="55"/>
      <c r="F65" s="55"/>
      <c r="G65" s="56"/>
    </row>
    <row r="66" spans="1:7" s="1" customFormat="1" ht="12" customHeight="1" x14ac:dyDescent="0.25">
      <c r="A66" s="59"/>
      <c r="B66" s="66" t="s">
        <v>85</v>
      </c>
      <c r="C66" s="53">
        <v>45787</v>
      </c>
      <c r="D66" s="67">
        <f>(C66/C67)</f>
        <v>4.7619097143498983E-2</v>
      </c>
      <c r="E66" s="55"/>
      <c r="F66" s="55"/>
      <c r="G66" s="56"/>
    </row>
    <row r="67" spans="1:7" s="1" customFormat="1" ht="12.75" customHeight="1" thickBot="1" x14ac:dyDescent="0.3">
      <c r="A67" s="59"/>
      <c r="B67" s="68" t="s">
        <v>86</v>
      </c>
      <c r="C67" s="69">
        <f>SUM(C61:C66)</f>
        <v>961526</v>
      </c>
      <c r="D67" s="70">
        <f>SUM(D61:D66)</f>
        <v>0.95839946085701266</v>
      </c>
      <c r="E67" s="55"/>
      <c r="F67" s="55"/>
      <c r="G67" s="56"/>
    </row>
    <row r="68" spans="1:7" s="1" customFormat="1" ht="12" customHeight="1" x14ac:dyDescent="0.25">
      <c r="A68" s="59"/>
      <c r="B68" s="62"/>
      <c r="C68" s="61"/>
      <c r="D68" s="61"/>
      <c r="E68" s="61"/>
      <c r="F68" s="61"/>
      <c r="G68" s="56"/>
    </row>
    <row r="69" spans="1:7" s="1" customFormat="1" ht="12.75" customHeight="1" x14ac:dyDescent="0.25">
      <c r="A69" s="59"/>
      <c r="B69" s="63"/>
      <c r="C69" s="61"/>
      <c r="D69" s="61"/>
      <c r="E69" s="61"/>
      <c r="F69" s="61"/>
      <c r="G69" s="56"/>
    </row>
    <row r="70" spans="1:7" s="1" customFormat="1" ht="12" customHeight="1" thickBot="1" x14ac:dyDescent="0.3">
      <c r="A70" s="48"/>
      <c r="B70" s="83"/>
      <c r="C70" s="84" t="s">
        <v>87</v>
      </c>
      <c r="D70" s="85"/>
      <c r="E70" s="86"/>
      <c r="F70" s="54"/>
      <c r="G70" s="56"/>
    </row>
    <row r="71" spans="1:7" s="1" customFormat="1" ht="12" customHeight="1" x14ac:dyDescent="0.25">
      <c r="A71" s="59"/>
      <c r="B71" s="87" t="s">
        <v>88</v>
      </c>
      <c r="C71" s="88">
        <v>1500</v>
      </c>
      <c r="D71" s="144">
        <v>1600</v>
      </c>
      <c r="E71" s="145">
        <v>1700</v>
      </c>
      <c r="F71" s="82"/>
      <c r="G71" s="57"/>
    </row>
    <row r="72" spans="1:7" s="1" customFormat="1" ht="12.75" customHeight="1" thickBot="1" x14ac:dyDescent="0.3">
      <c r="A72" s="59"/>
      <c r="B72" s="68" t="s">
        <v>89</v>
      </c>
      <c r="C72" s="69">
        <f>(G47/C71)</f>
        <v>641.01736999999991</v>
      </c>
      <c r="D72" s="69">
        <f>(G47/D71)</f>
        <v>600.95378437499994</v>
      </c>
      <c r="E72" s="89">
        <f>(G47/E71)</f>
        <v>565.60356176470589</v>
      </c>
      <c r="F72" s="82"/>
      <c r="G72" s="57"/>
    </row>
    <row r="73" spans="1:7" s="1" customFormat="1" ht="15.6" customHeight="1" x14ac:dyDescent="0.25">
      <c r="A73" s="59"/>
      <c r="B73" s="73" t="s">
        <v>90</v>
      </c>
      <c r="C73" s="58"/>
      <c r="D73" s="58"/>
      <c r="E73" s="58"/>
      <c r="F73" s="58"/>
      <c r="G73" s="58"/>
    </row>
  </sheetData>
  <mergeCells count="8">
    <mergeCell ref="B17:G17"/>
    <mergeCell ref="B59:C5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2023-05-03T14:07:22Z</dcterms:modified>
  <cp:category/>
  <cp:contentStatus/>
</cp:coreProperties>
</file>