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4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3\P. NATALES\"/>
    </mc:Choice>
  </mc:AlternateContent>
  <xr:revisionPtr revIDLastSave="0" documentId="11_F804D948FE95E0FBB8ACF1318DDD9350BC3D90EF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Lechug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39" i="1" l="1"/>
  <c r="G38" i="1" l="1"/>
  <c r="G22" i="1" l="1"/>
  <c r="G24" i="1"/>
  <c r="G41" i="1" l="1"/>
  <c r="G37" i="1"/>
  <c r="G35" i="1"/>
  <c r="G29" i="1"/>
  <c r="G21" i="1"/>
  <c r="G12" i="1"/>
  <c r="G47" i="1" s="1"/>
  <c r="G42" i="1" l="1"/>
  <c r="C64" i="1" s="1"/>
  <c r="G25" i="1"/>
  <c r="C61" i="1" s="1"/>
  <c r="G30" i="1"/>
  <c r="C63" i="1" s="1"/>
  <c r="G44" i="1" l="1"/>
  <c r="G45" i="1" s="1"/>
  <c r="G46" i="1" l="1"/>
  <c r="D72" i="1" s="1"/>
  <c r="C66" i="1"/>
  <c r="C72" i="1"/>
  <c r="E72" i="1"/>
  <c r="G48" i="1" l="1"/>
  <c r="C67" i="1"/>
  <c r="D64" i="1" l="1"/>
  <c r="D61" i="1"/>
  <c r="D63" i="1"/>
  <c r="D65" i="1"/>
  <c r="D66" i="1"/>
  <c r="D67" i="1" l="1"/>
</calcChain>
</file>

<file path=xl/sharedStrings.xml><?xml version="1.0" encoding="utf-8"?>
<sst xmlns="http://schemas.openxmlformats.org/spreadsheetml/2006/main" count="111" uniqueCount="92">
  <si>
    <t>RUBRO O CULTIVO</t>
  </si>
  <si>
    <t>LECHUGA</t>
  </si>
  <si>
    <t>RENDIMIENTO (kg/240m2.)</t>
  </si>
  <si>
    <t>VARIEDAD</t>
  </si>
  <si>
    <t>GRAND RAPID</t>
  </si>
  <si>
    <t>FECHA ESTIMADA  PRECIO VENTA</t>
  </si>
  <si>
    <t>Octubre- mayo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</si>
  <si>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</si>
  <si>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</si>
  <si>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</si>
  <si>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</si>
  <si>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</si>
  <si>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</si>
  <si>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</si>
  <si>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</si>
  <si>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</si>
  <si>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 y regional</t>
  </si>
  <si>
    <t>COMUNA/LOCALIDAD</t>
  </si>
  <si>
    <t>FECHA DE COSECHA</t>
  </si>
  <si>
    <t>Septiembre - Mayo</t>
  </si>
  <si>
    <t>FECHA PRECIO INSUMOS</t>
  </si>
  <si>
    <t>22.06.2023</t>
  </si>
  <si>
    <t>CONTINGENCIA</t>
  </si>
  <si>
    <t>N/A</t>
  </si>
  <si>
    <t>COSTOS DIRECTOS DE PRODUCCIÓN POR 240 m2(INCLUYE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</si>
  <si>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</si>
  <si>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</si>
  <si>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</si>
  <si>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</si>
  <si>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</si>
  <si>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</si>
  <si>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</si>
  <si>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Trasplante</t>
  </si>
  <si>
    <t>JH</t>
  </si>
  <si>
    <t>Agosto - Septiembre</t>
  </si>
  <si>
    <t>Aplicación de fertilizantes</t>
  </si>
  <si>
    <t>Septiembre - Diciembre</t>
  </si>
  <si>
    <t>Control de plagas</t>
  </si>
  <si>
    <t>Septiembre - Febrero</t>
  </si>
  <si>
    <t>Cosechas</t>
  </si>
  <si>
    <t>Noviembre - Diciembre</t>
  </si>
  <si>
    <t>Subtotal Jornadas Hombre</t>
  </si>
  <si>
    <t>MAQUINARIA</t>
  </si>
  <si>
    <t>Preparación de suelo</t>
  </si>
  <si>
    <t>JM</t>
  </si>
  <si>
    <t>Agosto</t>
  </si>
  <si>
    <t>Subtotal Costo Maquinaria</t>
  </si>
  <si>
    <t>INSUMOS</t>
  </si>
  <si>
    <t>Insumos</t>
  </si>
  <si>
    <t>Unidad (Kg/l/u)</t>
  </si>
  <si>
    <t>Cantidad (Kg/l/u)</t>
  </si>
  <si>
    <t>SEMILLA</t>
  </si>
  <si>
    <t xml:space="preserve">Plantin </t>
  </si>
  <si>
    <t>Un</t>
  </si>
  <si>
    <t>FERTILIZANTES</t>
  </si>
  <si>
    <t>Urea</t>
  </si>
  <si>
    <t>Kg</t>
  </si>
  <si>
    <t>Agosto - Marzo</t>
  </si>
  <si>
    <t>Super fosfato triple</t>
  </si>
  <si>
    <t xml:space="preserve">Muriato de potasio </t>
  </si>
  <si>
    <t>INSECTICIDAS</t>
  </si>
  <si>
    <t>Karate</t>
  </si>
  <si>
    <t>Lt.</t>
  </si>
  <si>
    <t>Diciembre - Febrero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</si>
  <si>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</si>
  <si>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</si>
  <si>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</si>
  <si>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</si>
  <si>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</si>
  <si>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</si>
  <si>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</si>
  <si>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</si>
  <si>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</si>
  <si>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</si>
  <si>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</si>
  <si>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</si>
  <si>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</si>
  <si>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</si>
  <si>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</si>
  <si>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</si>
  <si>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$/240m2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</si>
  <si>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</si>
  <si>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</si>
  <si>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</si>
  <si>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</si>
  <si>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</si>
  <si>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</si>
  <si>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</si>
  <si>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</si>
  <si>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(kg/240m2)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</si>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</sst>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3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5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5" fontId="1" fillId="6" borderId="31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2" xfId="0" applyNumberFormat="1" applyFont="1" applyFill="1" applyBorder="1" applyAlignment="1">
      <alignment vertical="center"/>
    </xf>
    <xf numFmtId="49" fontId="15" fillId="8" borderId="33" xfId="0" applyNumberFormat="1" applyFont="1" applyFill="1" applyBorder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/>
    <xf numFmtId="49" fontId="13" fillId="8" borderId="36" xfId="0" applyNumberFormat="1" applyFont="1" applyFill="1" applyBorder="1" applyAlignment="1">
      <alignment vertical="center"/>
    </xf>
    <xf numFmtId="166" fontId="13" fillId="8" borderId="37" xfId="0" applyNumberFormat="1" applyFont="1" applyFill="1" applyBorder="1" applyAlignment="1">
      <alignment vertical="center"/>
    </xf>
    <xf numFmtId="9" fontId="13" fillId="8" borderId="38" xfId="0" applyNumberFormat="1" applyFont="1" applyFill="1" applyBorder="1" applyAlignment="1">
      <alignment vertical="center"/>
    </xf>
    <xf numFmtId="0" fontId="15" fillId="9" borderId="41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/>
    <xf numFmtId="0" fontId="15" fillId="2" borderId="44" xfId="0" applyFont="1" applyFill="1" applyBorder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0" fontId="15" fillId="2" borderId="49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0" xfId="0" applyFont="1" applyFill="1" applyBorder="1" applyAlignment="1">
      <alignment vertical="center"/>
    </xf>
    <xf numFmtId="49" fontId="13" fillId="8" borderId="51" xfId="0" applyNumberFormat="1" applyFont="1" applyFill="1" applyBorder="1" applyAlignment="1">
      <alignment vertical="center"/>
    </xf>
    <xf numFmtId="0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9" fillId="3" borderId="54" xfId="0" applyNumberFormat="1" applyFont="1" applyFill="1" applyBorder="1" applyAlignment="1">
      <alignment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vertical="center"/>
    </xf>
    <xf numFmtId="3" fontId="9" fillId="3" borderId="54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18" fillId="9" borderId="39" xfId="0" applyNumberFormat="1" applyFont="1" applyFill="1" applyBorder="1" applyAlignment="1">
      <alignment vertical="center"/>
    </xf>
    <xf numFmtId="0" fontId="13" fillId="9" borderId="40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3"/>
  <sheetViews>
    <sheetView showGridLines="0" tabSelected="1" zoomScale="115" zoomScaleNormal="115" workbookViewId="0">
      <selection activeCell="K49" sqref="K49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26" t="s">
        <v>2</v>
      </c>
      <c r="F9" s="127"/>
      <c r="G9" s="9">
        <v>1800</v>
      </c>
    </row>
    <row r="10" spans="1:7" ht="15">
      <c r="A10" s="5"/>
      <c r="B10" s="10" t="s">
        <v>3</v>
      </c>
      <c r="C10" s="11" t="s">
        <v>4</v>
      </c>
      <c r="D10" s="12"/>
      <c r="E10" s="124" t="s">
        <v>5</v>
      </c>
      <c r="F10" s="125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24" t="s">
        <v>9</v>
      </c>
      <c r="F11" s="125"/>
      <c r="G11" s="14">
        <v>4100</v>
      </c>
    </row>
    <row r="12" spans="1:7" ht="11.25" customHeight="1">
      <c r="A12" s="5"/>
      <c r="B12" s="10" t="s">
        <v>10</v>
      </c>
      <c r="C12" s="15" t="s">
        <v>11</v>
      </c>
      <c r="D12" s="12"/>
      <c r="E12" s="120" t="s">
        <v>12</v>
      </c>
      <c r="F12" s="121"/>
      <c r="G12" s="16">
        <f>(G9*G11)</f>
        <v>7380000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24" t="s">
        <v>15</v>
      </c>
      <c r="F13" s="125"/>
      <c r="G13" s="13" t="s">
        <v>16</v>
      </c>
    </row>
    <row r="14" spans="1:7" ht="13.5" customHeight="1">
      <c r="A14" s="5"/>
      <c r="B14" s="10" t="s">
        <v>17</v>
      </c>
      <c r="C14" s="13" t="s">
        <v>14</v>
      </c>
      <c r="D14" s="12"/>
      <c r="E14" s="124" t="s">
        <v>18</v>
      </c>
      <c r="F14" s="125"/>
      <c r="G14" s="13" t="s">
        <v>19</v>
      </c>
    </row>
    <row r="15" spans="1:7" ht="25.5">
      <c r="A15" s="5"/>
      <c r="B15" s="10" t="s">
        <v>20</v>
      </c>
      <c r="C15" s="17" t="s">
        <v>21</v>
      </c>
      <c r="D15" s="12"/>
      <c r="E15" s="130" t="s">
        <v>22</v>
      </c>
      <c r="F15" s="131"/>
      <c r="G15" s="15" t="s">
        <v>23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28" t="s">
        <v>24</v>
      </c>
      <c r="C17" s="129"/>
      <c r="D17" s="129"/>
      <c r="E17" s="129"/>
      <c r="F17" s="129"/>
      <c r="G17" s="129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5">
      <c r="A21" s="23"/>
      <c r="B21" s="119" t="s">
        <v>32</v>
      </c>
      <c r="C21" s="31" t="s">
        <v>33</v>
      </c>
      <c r="D21" s="32">
        <v>4</v>
      </c>
      <c r="E21" s="119" t="s">
        <v>34</v>
      </c>
      <c r="F21" s="16">
        <v>35000</v>
      </c>
      <c r="G21" s="16">
        <f>(D21*F21)</f>
        <v>140000</v>
      </c>
    </row>
    <row r="22" spans="1:7" ht="25.5">
      <c r="A22" s="23"/>
      <c r="B22" s="119" t="s">
        <v>35</v>
      </c>
      <c r="C22" s="31" t="s">
        <v>33</v>
      </c>
      <c r="D22" s="32">
        <v>4</v>
      </c>
      <c r="E22" s="119" t="s">
        <v>36</v>
      </c>
      <c r="F22" s="16">
        <v>35000</v>
      </c>
      <c r="G22" s="16">
        <f t="shared" ref="G22:G24" si="0">(D22*F22)</f>
        <v>140000</v>
      </c>
    </row>
    <row r="23" spans="1:7" ht="15">
      <c r="A23" s="23"/>
      <c r="B23" s="119" t="s">
        <v>37</v>
      </c>
      <c r="C23" s="31" t="s">
        <v>33</v>
      </c>
      <c r="D23" s="32">
        <v>4</v>
      </c>
      <c r="E23" s="119" t="s">
        <v>38</v>
      </c>
      <c r="F23" s="16">
        <v>35000</v>
      </c>
      <c r="G23" s="16">
        <f t="shared" si="0"/>
        <v>140000</v>
      </c>
    </row>
    <row r="24" spans="1:7" ht="25.5">
      <c r="A24" s="23"/>
      <c r="B24" s="119" t="s">
        <v>39</v>
      </c>
      <c r="C24" s="31" t="s">
        <v>33</v>
      </c>
      <c r="D24" s="32">
        <v>8</v>
      </c>
      <c r="E24" s="119" t="s">
        <v>40</v>
      </c>
      <c r="F24" s="16">
        <v>35000</v>
      </c>
      <c r="G24" s="16">
        <f t="shared" si="0"/>
        <v>280000</v>
      </c>
    </row>
    <row r="25" spans="1:7" ht="12.75" customHeight="1">
      <c r="A25" s="23"/>
      <c r="B25" s="33" t="s">
        <v>41</v>
      </c>
      <c r="C25" s="34"/>
      <c r="D25" s="34"/>
      <c r="E25" s="34"/>
      <c r="F25" s="35"/>
      <c r="G25" s="36">
        <f>SUM(G21:G24)</f>
        <v>700000</v>
      </c>
    </row>
    <row r="26" spans="1:7" ht="12" customHeight="1">
      <c r="A26" s="2"/>
      <c r="B26" s="24"/>
      <c r="C26" s="26"/>
      <c r="D26" s="26"/>
      <c r="E26" s="26"/>
      <c r="F26" s="37"/>
      <c r="G26" s="37"/>
    </row>
    <row r="27" spans="1:7" ht="12" customHeight="1">
      <c r="A27" s="5"/>
      <c r="B27" s="38" t="s">
        <v>42</v>
      </c>
      <c r="C27" s="39"/>
      <c r="D27" s="40"/>
      <c r="E27" s="40"/>
      <c r="F27" s="41"/>
      <c r="G27" s="41"/>
    </row>
    <row r="28" spans="1:7" ht="24" customHeight="1">
      <c r="A28" s="5"/>
      <c r="B28" s="45" t="s">
        <v>26</v>
      </c>
      <c r="C28" s="45" t="s">
        <v>27</v>
      </c>
      <c r="D28" s="45" t="s">
        <v>28</v>
      </c>
      <c r="E28" s="45" t="s">
        <v>29</v>
      </c>
      <c r="F28" s="46" t="s">
        <v>30</v>
      </c>
      <c r="G28" s="45" t="s">
        <v>31</v>
      </c>
    </row>
    <row r="29" spans="1:7" ht="12.75" customHeight="1">
      <c r="A29" s="23"/>
      <c r="B29" s="119" t="s">
        <v>43</v>
      </c>
      <c r="C29" s="31" t="s">
        <v>44</v>
      </c>
      <c r="D29" s="32">
        <v>0.125</v>
      </c>
      <c r="E29" s="15" t="s">
        <v>45</v>
      </c>
      <c r="F29" s="16">
        <v>480000</v>
      </c>
      <c r="G29" s="16">
        <f t="shared" ref="G29" si="1">(D29*F29)</f>
        <v>60000</v>
      </c>
    </row>
    <row r="30" spans="1:7" ht="12.75" customHeight="1">
      <c r="A30" s="5"/>
      <c r="B30" s="47" t="s">
        <v>46</v>
      </c>
      <c r="C30" s="48"/>
      <c r="D30" s="48"/>
      <c r="E30" s="48"/>
      <c r="F30" s="49"/>
      <c r="G30" s="50">
        <f>SUM(G29:G29)</f>
        <v>60000</v>
      </c>
    </row>
    <row r="31" spans="1:7" ht="12" customHeight="1">
      <c r="A31" s="2"/>
      <c r="B31" s="42"/>
      <c r="C31" s="43"/>
      <c r="D31" s="43"/>
      <c r="E31" s="43"/>
      <c r="F31" s="44"/>
      <c r="G31" s="44"/>
    </row>
    <row r="32" spans="1:7" ht="12" customHeight="1">
      <c r="A32" s="5"/>
      <c r="B32" s="38" t="s">
        <v>47</v>
      </c>
      <c r="C32" s="39"/>
      <c r="D32" s="40"/>
      <c r="E32" s="40"/>
      <c r="F32" s="41"/>
      <c r="G32" s="41"/>
    </row>
    <row r="33" spans="1:11" ht="24" customHeight="1">
      <c r="A33" s="5"/>
      <c r="B33" s="46" t="s">
        <v>48</v>
      </c>
      <c r="C33" s="46" t="s">
        <v>49</v>
      </c>
      <c r="D33" s="46" t="s">
        <v>50</v>
      </c>
      <c r="E33" s="46" t="s">
        <v>29</v>
      </c>
      <c r="F33" s="46" t="s">
        <v>30</v>
      </c>
      <c r="G33" s="46" t="s">
        <v>31</v>
      </c>
      <c r="K33" s="114"/>
    </row>
    <row r="34" spans="1:11" ht="12.75" customHeight="1">
      <c r="A34" s="23"/>
      <c r="B34" s="51" t="s">
        <v>51</v>
      </c>
      <c r="C34" s="52"/>
      <c r="D34" s="52"/>
      <c r="E34" s="52"/>
      <c r="F34" s="52"/>
      <c r="G34" s="52"/>
      <c r="K34" s="114"/>
    </row>
    <row r="35" spans="1:11" ht="12.75" customHeight="1">
      <c r="A35" s="23"/>
      <c r="B35" s="120" t="s">
        <v>52</v>
      </c>
      <c r="C35" s="53" t="s">
        <v>53</v>
      </c>
      <c r="D35" s="54">
        <v>12000</v>
      </c>
      <c r="E35" s="53" t="s">
        <v>45</v>
      </c>
      <c r="F35" s="55">
        <v>131</v>
      </c>
      <c r="G35" s="55">
        <f>(D35*F35)</f>
        <v>1572000</v>
      </c>
    </row>
    <row r="36" spans="1:11" ht="13.5" customHeight="1">
      <c r="A36" s="23"/>
      <c r="B36" s="56" t="s">
        <v>54</v>
      </c>
      <c r="C36" s="57"/>
      <c r="D36" s="121"/>
      <c r="E36" s="57"/>
      <c r="F36" s="55"/>
      <c r="G36" s="55"/>
    </row>
    <row r="37" spans="1:11" ht="12.75" customHeight="1">
      <c r="A37" s="23"/>
      <c r="B37" s="120" t="s">
        <v>55</v>
      </c>
      <c r="C37" s="53" t="s">
        <v>56</v>
      </c>
      <c r="D37" s="54">
        <v>10</v>
      </c>
      <c r="E37" s="53" t="s">
        <v>57</v>
      </c>
      <c r="F37" s="55">
        <v>1260</v>
      </c>
      <c r="G37" s="55">
        <f>(D37*F37)</f>
        <v>12600</v>
      </c>
    </row>
    <row r="38" spans="1:11" ht="12.75" customHeight="1">
      <c r="A38" s="23"/>
      <c r="B38" s="120" t="s">
        <v>58</v>
      </c>
      <c r="C38" s="53" t="s">
        <v>56</v>
      </c>
      <c r="D38" s="54">
        <v>20</v>
      </c>
      <c r="E38" s="53" t="s">
        <v>57</v>
      </c>
      <c r="F38" s="55">
        <v>2061</v>
      </c>
      <c r="G38" s="55">
        <f>(D38*F38)</f>
        <v>41220</v>
      </c>
    </row>
    <row r="39" spans="1:11" ht="12.75" customHeight="1">
      <c r="A39" s="23"/>
      <c r="B39" s="120" t="s">
        <v>59</v>
      </c>
      <c r="C39" s="53" t="s">
        <v>56</v>
      </c>
      <c r="D39" s="54">
        <v>10</v>
      </c>
      <c r="E39" s="53" t="s">
        <v>57</v>
      </c>
      <c r="F39" s="55">
        <v>2160</v>
      </c>
      <c r="G39" s="55">
        <f>(D39*F39)</f>
        <v>21600</v>
      </c>
    </row>
    <row r="40" spans="1:11" ht="12.75" customHeight="1">
      <c r="A40" s="23"/>
      <c r="B40" s="56" t="s">
        <v>60</v>
      </c>
      <c r="C40" s="57"/>
      <c r="D40" s="121"/>
      <c r="E40" s="57"/>
      <c r="F40" s="55"/>
      <c r="G40" s="55"/>
    </row>
    <row r="41" spans="1:11" ht="12.75" customHeight="1">
      <c r="A41" s="23"/>
      <c r="B41" s="120" t="s">
        <v>61</v>
      </c>
      <c r="C41" s="53" t="s">
        <v>62</v>
      </c>
      <c r="D41" s="54">
        <v>1.4999999999999999E-2</v>
      </c>
      <c r="E41" s="53" t="s">
        <v>63</v>
      </c>
      <c r="F41" s="55">
        <v>46000</v>
      </c>
      <c r="G41" s="55">
        <f>(D41*F41)</f>
        <v>690</v>
      </c>
    </row>
    <row r="42" spans="1:11" ht="13.5" customHeight="1">
      <c r="A42" s="5"/>
      <c r="B42" s="115" t="s">
        <v>64</v>
      </c>
      <c r="C42" s="116"/>
      <c r="D42" s="116"/>
      <c r="E42" s="116"/>
      <c r="F42" s="117"/>
      <c r="G42" s="118">
        <f>SUM(G35:G41)</f>
        <v>1648110</v>
      </c>
    </row>
    <row r="43" spans="1:11" ht="12" customHeight="1">
      <c r="A43" s="2"/>
      <c r="B43" s="42"/>
      <c r="C43" s="43"/>
      <c r="D43" s="43"/>
      <c r="E43" s="58"/>
      <c r="F43" s="44"/>
      <c r="G43" s="44"/>
    </row>
    <row r="44" spans="1:11" ht="12" customHeight="1">
      <c r="A44" s="72"/>
      <c r="B44" s="75" t="s">
        <v>65</v>
      </c>
      <c r="C44" s="76"/>
      <c r="D44" s="76"/>
      <c r="E44" s="76"/>
      <c r="F44" s="76"/>
      <c r="G44" s="77">
        <f>G25+G30+G42</f>
        <v>2408110</v>
      </c>
    </row>
    <row r="45" spans="1:11" ht="12" customHeight="1">
      <c r="A45" s="72"/>
      <c r="B45" s="78" t="s">
        <v>66</v>
      </c>
      <c r="C45" s="60"/>
      <c r="D45" s="60"/>
      <c r="E45" s="60"/>
      <c r="F45" s="60"/>
      <c r="G45" s="79">
        <f>G44*0.05</f>
        <v>120405.5</v>
      </c>
    </row>
    <row r="46" spans="1:11" ht="12" customHeight="1">
      <c r="A46" s="72"/>
      <c r="B46" s="80" t="s">
        <v>67</v>
      </c>
      <c r="C46" s="59"/>
      <c r="D46" s="59"/>
      <c r="E46" s="59"/>
      <c r="F46" s="59"/>
      <c r="G46" s="81">
        <f>G45+G44</f>
        <v>2528515.5</v>
      </c>
    </row>
    <row r="47" spans="1:11" ht="12" customHeight="1">
      <c r="A47" s="72"/>
      <c r="B47" s="78" t="s">
        <v>68</v>
      </c>
      <c r="C47" s="60"/>
      <c r="D47" s="60"/>
      <c r="E47" s="60"/>
      <c r="F47" s="60"/>
      <c r="G47" s="79">
        <f>G12</f>
        <v>7380000</v>
      </c>
    </row>
    <row r="48" spans="1:11" ht="12" customHeight="1">
      <c r="A48" s="72"/>
      <c r="B48" s="82" t="s">
        <v>69</v>
      </c>
      <c r="C48" s="83"/>
      <c r="D48" s="83"/>
      <c r="E48" s="83"/>
      <c r="F48" s="83"/>
      <c r="G48" s="84">
        <f>G47-G46</f>
        <v>4851484.5</v>
      </c>
    </row>
    <row r="49" spans="1:7" ht="12" customHeight="1">
      <c r="A49" s="72"/>
      <c r="B49" s="73" t="s">
        <v>70</v>
      </c>
      <c r="C49" s="74"/>
      <c r="D49" s="74"/>
      <c r="E49" s="74"/>
      <c r="F49" s="74"/>
      <c r="G49" s="69"/>
    </row>
    <row r="50" spans="1:7" ht="12.75" customHeight="1" thickBot="1">
      <c r="A50" s="72"/>
      <c r="B50" s="85"/>
      <c r="C50" s="74"/>
      <c r="D50" s="74"/>
      <c r="E50" s="74"/>
      <c r="F50" s="74"/>
      <c r="G50" s="69"/>
    </row>
    <row r="51" spans="1:7" ht="12" customHeight="1">
      <c r="A51" s="72"/>
      <c r="B51" s="97" t="s">
        <v>71</v>
      </c>
      <c r="C51" s="98"/>
      <c r="D51" s="98"/>
      <c r="E51" s="98"/>
      <c r="F51" s="99"/>
      <c r="G51" s="69"/>
    </row>
    <row r="52" spans="1:7" ht="12" customHeight="1">
      <c r="A52" s="72"/>
      <c r="B52" s="100" t="s">
        <v>72</v>
      </c>
      <c r="C52" s="71"/>
      <c r="D52" s="71"/>
      <c r="E52" s="71"/>
      <c r="F52" s="101"/>
      <c r="G52" s="69"/>
    </row>
    <row r="53" spans="1:7" ht="12" customHeight="1">
      <c r="A53" s="72"/>
      <c r="B53" s="100" t="s">
        <v>73</v>
      </c>
      <c r="C53" s="71"/>
      <c r="D53" s="71"/>
      <c r="E53" s="71"/>
      <c r="F53" s="101"/>
      <c r="G53" s="69"/>
    </row>
    <row r="54" spans="1:7" ht="12" customHeight="1">
      <c r="A54" s="72"/>
      <c r="B54" s="100" t="s">
        <v>74</v>
      </c>
      <c r="C54" s="71"/>
      <c r="D54" s="71"/>
      <c r="E54" s="71"/>
      <c r="F54" s="101"/>
      <c r="G54" s="69"/>
    </row>
    <row r="55" spans="1:7" ht="12" customHeight="1">
      <c r="A55" s="72"/>
      <c r="B55" s="100" t="s">
        <v>75</v>
      </c>
      <c r="C55" s="71"/>
      <c r="D55" s="71"/>
      <c r="E55" s="71"/>
      <c r="F55" s="101"/>
      <c r="G55" s="69"/>
    </row>
    <row r="56" spans="1:7" ht="12" customHeight="1">
      <c r="A56" s="72"/>
      <c r="B56" s="100" t="s">
        <v>76</v>
      </c>
      <c r="C56" s="71"/>
      <c r="D56" s="71"/>
      <c r="E56" s="71"/>
      <c r="F56" s="101"/>
      <c r="G56" s="69"/>
    </row>
    <row r="57" spans="1:7" ht="12.75" customHeight="1" thickBot="1">
      <c r="A57" s="72"/>
      <c r="B57" s="102" t="s">
        <v>77</v>
      </c>
      <c r="C57" s="103"/>
      <c r="D57" s="103"/>
      <c r="E57" s="103"/>
      <c r="F57" s="104"/>
      <c r="G57" s="69"/>
    </row>
    <row r="58" spans="1:7" ht="12.75" customHeight="1">
      <c r="A58" s="72"/>
      <c r="B58" s="95"/>
      <c r="C58" s="71"/>
      <c r="D58" s="71"/>
      <c r="E58" s="71"/>
      <c r="F58" s="71"/>
      <c r="G58" s="69"/>
    </row>
    <row r="59" spans="1:7" ht="15" customHeight="1" thickBot="1">
      <c r="A59" s="72"/>
      <c r="B59" s="122" t="s">
        <v>78</v>
      </c>
      <c r="C59" s="123"/>
      <c r="D59" s="94"/>
      <c r="E59" s="62"/>
      <c r="F59" s="62"/>
      <c r="G59" s="69"/>
    </row>
    <row r="60" spans="1:7" ht="12" customHeight="1">
      <c r="A60" s="72"/>
      <c r="B60" s="87" t="s">
        <v>79</v>
      </c>
      <c r="C60" s="63" t="s">
        <v>80</v>
      </c>
      <c r="D60" s="88" t="s">
        <v>81</v>
      </c>
      <c r="E60" s="62"/>
      <c r="F60" s="62"/>
      <c r="G60" s="69"/>
    </row>
    <row r="61" spans="1:7" ht="12" customHeight="1">
      <c r="A61" s="72"/>
      <c r="B61" s="89" t="s">
        <v>82</v>
      </c>
      <c r="C61" s="64">
        <f>G25</f>
        <v>700000</v>
      </c>
      <c r="D61" s="90">
        <f>(C61/C67)</f>
        <v>0.2768422815679793</v>
      </c>
      <c r="E61" s="62"/>
      <c r="F61" s="62"/>
      <c r="G61" s="69"/>
    </row>
    <row r="62" spans="1:7" ht="12" customHeight="1">
      <c r="A62" s="72"/>
      <c r="B62" s="89" t="s">
        <v>83</v>
      </c>
      <c r="C62" s="65">
        <v>0</v>
      </c>
      <c r="D62" s="90">
        <v>0</v>
      </c>
      <c r="E62" s="62"/>
      <c r="F62" s="62"/>
      <c r="G62" s="69"/>
    </row>
    <row r="63" spans="1:7" ht="12" customHeight="1">
      <c r="A63" s="72"/>
      <c r="B63" s="89" t="s">
        <v>84</v>
      </c>
      <c r="C63" s="64">
        <f>G30</f>
        <v>60000</v>
      </c>
      <c r="D63" s="90">
        <f>(C63/C67)</f>
        <v>2.3729338420112513E-2</v>
      </c>
      <c r="E63" s="62"/>
      <c r="F63" s="62"/>
      <c r="G63" s="69"/>
    </row>
    <row r="64" spans="1:7" ht="12" customHeight="1">
      <c r="A64" s="72"/>
      <c r="B64" s="89" t="s">
        <v>48</v>
      </c>
      <c r="C64" s="64">
        <f>G42</f>
        <v>1648110</v>
      </c>
      <c r="D64" s="90">
        <f>(C64/C67)</f>
        <v>0.65180933239286054</v>
      </c>
      <c r="E64" s="62"/>
      <c r="F64" s="62"/>
      <c r="G64" s="69"/>
    </row>
    <row r="65" spans="1:7" ht="12" customHeight="1">
      <c r="A65" s="72"/>
      <c r="B65" s="89" t="s">
        <v>85</v>
      </c>
      <c r="C65" s="66">
        <v>0</v>
      </c>
      <c r="D65" s="90">
        <f>(C65/C67)</f>
        <v>0</v>
      </c>
      <c r="E65" s="68"/>
      <c r="F65" s="68"/>
      <c r="G65" s="69"/>
    </row>
    <row r="66" spans="1:7" ht="12" customHeight="1">
      <c r="A66" s="72"/>
      <c r="B66" s="89" t="s">
        <v>86</v>
      </c>
      <c r="C66" s="66">
        <f>G45</f>
        <v>120405.5</v>
      </c>
      <c r="D66" s="90">
        <f>(C66/C67)</f>
        <v>4.7619047619047616E-2</v>
      </c>
      <c r="E66" s="68"/>
      <c r="F66" s="68"/>
      <c r="G66" s="69"/>
    </row>
    <row r="67" spans="1:7" ht="12.75" customHeight="1" thickBot="1">
      <c r="A67" s="72"/>
      <c r="B67" s="91" t="s">
        <v>87</v>
      </c>
      <c r="C67" s="92">
        <f>SUM(C61:C66)</f>
        <v>2528515.5</v>
      </c>
      <c r="D67" s="93">
        <f>SUM(D61:D66)</f>
        <v>1</v>
      </c>
      <c r="E67" s="68"/>
      <c r="F67" s="68"/>
      <c r="G67" s="69"/>
    </row>
    <row r="68" spans="1:7" ht="12" customHeight="1">
      <c r="A68" s="72"/>
      <c r="B68" s="85"/>
      <c r="C68" s="74"/>
      <c r="D68" s="74"/>
      <c r="E68" s="74"/>
      <c r="F68" s="74"/>
      <c r="G68" s="69"/>
    </row>
    <row r="69" spans="1:7" ht="12.75" customHeight="1">
      <c r="A69" s="72"/>
      <c r="B69" s="86"/>
      <c r="C69" s="74"/>
      <c r="D69" s="74"/>
      <c r="E69" s="74"/>
      <c r="F69" s="74"/>
      <c r="G69" s="69"/>
    </row>
    <row r="70" spans="1:7" ht="12" customHeight="1" thickBot="1">
      <c r="A70" s="61"/>
      <c r="B70" s="106"/>
      <c r="C70" s="107" t="s">
        <v>88</v>
      </c>
      <c r="D70" s="108"/>
      <c r="E70" s="109"/>
      <c r="F70" s="67"/>
      <c r="G70" s="69"/>
    </row>
    <row r="71" spans="1:7" ht="12" customHeight="1">
      <c r="A71" s="72"/>
      <c r="B71" s="110" t="s">
        <v>89</v>
      </c>
      <c r="C71" s="111">
        <v>1600</v>
      </c>
      <c r="D71" s="111">
        <v>1800</v>
      </c>
      <c r="E71" s="112">
        <v>2000</v>
      </c>
      <c r="F71" s="105"/>
      <c r="G71" s="70"/>
    </row>
    <row r="72" spans="1:7" ht="12.75" customHeight="1" thickBot="1">
      <c r="A72" s="72"/>
      <c r="B72" s="91" t="s">
        <v>90</v>
      </c>
      <c r="C72" s="92">
        <f>(G46/C71)</f>
        <v>1580.3221874999999</v>
      </c>
      <c r="D72" s="92">
        <f>(G46/D71)</f>
        <v>1404.7308333333333</v>
      </c>
      <c r="E72" s="113">
        <f>(G46/E71)</f>
        <v>1264.25775</v>
      </c>
      <c r="F72" s="105"/>
      <c r="G72" s="70"/>
    </row>
    <row r="73" spans="1:7" ht="15.6" customHeight="1">
      <c r="A73" s="72"/>
      <c r="B73" s="96" t="s">
        <v>91</v>
      </c>
      <c r="C73" s="71"/>
      <c r="D73" s="71"/>
      <c r="E73" s="71"/>
      <c r="F73" s="71"/>
      <c r="G73" s="71"/>
    </row>
  </sheetData>
  <mergeCells count="8">
    <mergeCell ref="B59:C5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2023-03-31T18:51:15Z</dcterms:modified>
  <cp:category/>
  <cp:contentStatus/>
</cp:coreProperties>
</file>