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illapel 2023\"/>
    </mc:Choice>
  </mc:AlternateContent>
  <bookViews>
    <workbookView xWindow="0" yWindow="0" windowWidth="24000" windowHeight="9630" tabRatio="918"/>
  </bookViews>
  <sheets>
    <sheet name="Lechuga" sheetId="2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3" i="21" l="1"/>
  <c r="G60" i="21" l="1"/>
  <c r="G53" i="21"/>
  <c r="G51" i="21"/>
  <c r="G50" i="21"/>
  <c r="G49" i="21"/>
  <c r="G48" i="21"/>
  <c r="G47" i="21"/>
  <c r="G46" i="21"/>
  <c r="G44" i="21"/>
  <c r="G39" i="21"/>
  <c r="G38" i="21"/>
  <c r="G37" i="21"/>
  <c r="G27" i="21"/>
  <c r="G26" i="21"/>
  <c r="G25" i="21"/>
  <c r="G24" i="21"/>
  <c r="G23" i="21"/>
  <c r="G22" i="21"/>
  <c r="G21" i="21"/>
  <c r="G12" i="21"/>
  <c r="G65" i="21" s="1"/>
  <c r="G40" i="21" l="1"/>
  <c r="C81" i="21" s="1"/>
  <c r="G28" i="21"/>
  <c r="C79" i="21" s="1"/>
  <c r="G54" i="21"/>
  <c r="C82" i="21" s="1"/>
  <c r="G62" i="21" l="1"/>
  <c r="G63" i="21" s="1"/>
  <c r="G64" i="21" s="1"/>
  <c r="C84" i="21" l="1"/>
  <c r="C85" i="21" s="1"/>
  <c r="E90" i="21"/>
  <c r="D90" i="21"/>
  <c r="C90" i="21"/>
  <c r="G66" i="21"/>
  <c r="D83" i="21" l="1"/>
  <c r="D82" i="21"/>
  <c r="D81" i="21"/>
  <c r="D79" i="21"/>
  <c r="D84" i="21"/>
  <c r="D85" i="21" l="1"/>
</calcChain>
</file>

<file path=xl/sharedStrings.xml><?xml version="1.0" encoding="utf-8"?>
<sst xmlns="http://schemas.openxmlformats.org/spreadsheetml/2006/main" count="147" uniqueCount="105">
  <si>
    <t>RUBRO O CULTIVO</t>
  </si>
  <si>
    <t>VARIEDAD</t>
  </si>
  <si>
    <t>FECHA ESTIMADA  PRECIO VENTA</t>
  </si>
  <si>
    <t>NIVEL TECNOLÓGICO</t>
  </si>
  <si>
    <t>REGIÓN</t>
  </si>
  <si>
    <t>Coquimbo</t>
  </si>
  <si>
    <t>INGRESO ESPERADO, con IVA ($)</t>
  </si>
  <si>
    <t>AGENCIA DE ÁREA</t>
  </si>
  <si>
    <t>Illapel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</si>
  <si>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</si>
  <si>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</si>
  <si>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</si>
  <si>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</si>
  <si>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</si>
  <si>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</si>
  <si>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</si>
  <si>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</si>
  <si>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</si>
  <si>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</si>
  <si>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</si>
  <si>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</si>
  <si>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</si>
  <si>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Agosto - Diciembre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</si>
  <si>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</si>
  <si>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</si>
  <si>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</si>
  <si>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</si>
  <si>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</si>
  <si>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</si>
  <si>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</si>
  <si>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</si>
  <si>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</si>
  <si>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</si>
  <si>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</si>
  <si>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</si>
  <si>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</si>
  <si>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</si>
  <si>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</si>
  <si>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</si>
  <si>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</si>
  <si>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</si>
  <si>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</si>
  <si>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</si>
  <si>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</si>
  <si>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</si>
  <si>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</si>
  <si>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</si>
  <si>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</si>
  <si>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</si>
  <si>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</si>
  <si>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</si>
  <si>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</si>
  <si>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</si>
  <si>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</si>
  <si>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</si>
  <si>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</si>
  <si>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</si>
  <si>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</si>
  <si>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</si>
  <si>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</si>
  <si>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</si>
  <si>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Anual</t>
  </si>
  <si>
    <t>Mercado Nacional</t>
  </si>
  <si>
    <t>Riego</t>
  </si>
  <si>
    <t>Urea</t>
  </si>
  <si>
    <t>ARRIENDO DE TIERRAS</t>
  </si>
  <si>
    <t>RENDIMIENTO (Un/ha)</t>
  </si>
  <si>
    <t>Varias</t>
  </si>
  <si>
    <t>COSTOS DIRECTOS DE PRODUCCIÓN POR HA (INCLUYE IVA)</t>
  </si>
  <si>
    <t>Marzo</t>
  </si>
  <si>
    <t>Aplicación de pesticidas</t>
  </si>
  <si>
    <t>Abril a noviembre</t>
  </si>
  <si>
    <t>Aplicación de fertilizantes</t>
  </si>
  <si>
    <t>Sep - noviembre</t>
  </si>
  <si>
    <t>JA</t>
  </si>
  <si>
    <t>Enero a abril</t>
  </si>
  <si>
    <t>Melgadura</t>
  </si>
  <si>
    <t>FERTILIZANTES</t>
  </si>
  <si>
    <t>Enero</t>
  </si>
  <si>
    <t>FUNGICIDAS</t>
  </si>
  <si>
    <t>INSECTICIDAS</t>
  </si>
  <si>
    <t>Rendimiento (un/ha)</t>
  </si>
  <si>
    <t>Cosecha</t>
  </si>
  <si>
    <t>L</t>
  </si>
  <si>
    <t>PRECIO ESPERADO ($/ud)</t>
  </si>
  <si>
    <t>Plantacion</t>
  </si>
  <si>
    <t>Acequiadora</t>
  </si>
  <si>
    <t>Lechuga</t>
  </si>
  <si>
    <t>Bajo</t>
  </si>
  <si>
    <t>Provincia Choapa</t>
  </si>
  <si>
    <t>Septiembre-Diciembre</t>
  </si>
  <si>
    <t>Heladas y Sequia</t>
  </si>
  <si>
    <t>Prep.y mantención almácigos</t>
  </si>
  <si>
    <t>Limpias</t>
  </si>
  <si>
    <t>Labores Culturales</t>
  </si>
  <si>
    <t>Preparación de suelos</t>
  </si>
  <si>
    <t>Fostato monoamonico</t>
  </si>
  <si>
    <t>Bellis</t>
  </si>
  <si>
    <t>Abamectina</t>
  </si>
  <si>
    <t>Guano</t>
  </si>
  <si>
    <t>ESCENARIOS COSTO UNITARIO  ($/Unidad)</t>
  </si>
  <si>
    <t>Costo unitario ($/Unidad) (*)</t>
  </si>
  <si>
    <t>SEMILLA lechuga</t>
  </si>
  <si>
    <t>MARZO 2023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</si>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</sst>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.0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name val="Arial Narrow"/>
      <family val="2"/>
    </font>
    <font>
      <sz val="8"/>
      <color rgb="FF00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 applyNumberFormat="0" applyFill="0" applyBorder="0" applyProtection="0"/>
    <xf numFmtId="0" fontId="3" fillId="0" borderId="19"/>
    <xf numFmtId="164" fontId="12" fillId="0" borderId="0" applyFont="0" applyFill="0" applyBorder="0" applyAlignment="0" applyProtection="0"/>
    <xf numFmtId="0" fontId="3" fillId="0" borderId="19"/>
    <xf numFmtId="0" fontId="3" fillId="0" borderId="19"/>
  </cellStyleXfs>
  <cellXfs count="157">
    <xf numFmtId="0" fontId="0" fillId="0" borderId="0" xfId="0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center"/>
    </xf>
    <xf numFmtId="49" fontId="6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8" xfId="0" applyFont="1" applyFill="1" applyBorder="1"/>
    <xf numFmtId="3" fontId="1" fillId="2" borderId="18" xfId="0" applyNumberFormat="1" applyFont="1" applyFill="1" applyBorder="1"/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/>
    <xf numFmtId="3" fontId="1" fillId="2" borderId="22" xfId="0" applyNumberFormat="1" applyFont="1" applyFill="1" applyBorder="1"/>
    <xf numFmtId="49" fontId="6" fillId="5" borderId="23" xfId="0" applyNumberFormat="1" applyFont="1" applyFill="1" applyBorder="1" applyAlignment="1">
      <alignment vertical="center"/>
    </xf>
    <xf numFmtId="0" fontId="6" fillId="5" borderId="24" xfId="0" applyFont="1" applyFill="1" applyBorder="1" applyAlignment="1">
      <alignment vertical="center"/>
    </xf>
    <xf numFmtId="165" fontId="6" fillId="5" borderId="25" xfId="0" applyNumberFormat="1" applyFont="1" applyFill="1" applyBorder="1" applyAlignment="1">
      <alignment vertical="center"/>
    </xf>
    <xf numFmtId="49" fontId="6" fillId="3" borderId="26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65" fontId="6" fillId="3" borderId="27" xfId="0" applyNumberFormat="1" applyFont="1" applyFill="1" applyBorder="1" applyAlignment="1">
      <alignment vertical="center"/>
    </xf>
    <xf numFmtId="49" fontId="6" fillId="5" borderId="26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165" fontId="6" fillId="5" borderId="27" xfId="0" applyNumberFormat="1" applyFont="1" applyFill="1" applyBorder="1" applyAlignment="1">
      <alignment vertical="center"/>
    </xf>
    <xf numFmtId="49" fontId="6" fillId="5" borderId="28" xfId="0" applyNumberFormat="1" applyFont="1" applyFill="1" applyBorder="1" applyAlignment="1">
      <alignment vertical="center"/>
    </xf>
    <xf numFmtId="0" fontId="6" fillId="5" borderId="29" xfId="0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49" fontId="4" fillId="2" borderId="40" xfId="0" applyNumberFormat="1" applyFont="1" applyFill="1" applyBorder="1" applyAlignment="1">
      <alignment vertical="center"/>
    </xf>
    <xf numFmtId="0" fontId="1" fillId="2" borderId="41" xfId="0" applyFont="1" applyFill="1" applyBorder="1"/>
    <xf numFmtId="0" fontId="1" fillId="2" borderId="42" xfId="0" applyFont="1" applyFill="1" applyBorder="1"/>
    <xf numFmtId="49" fontId="1" fillId="2" borderId="43" xfId="0" applyNumberFormat="1" applyFont="1" applyFill="1" applyBorder="1" applyAlignment="1">
      <alignment vertical="center"/>
    </xf>
    <xf numFmtId="0" fontId="1" fillId="2" borderId="19" xfId="0" applyFont="1" applyFill="1" applyBorder="1"/>
    <xf numFmtId="0" fontId="1" fillId="2" borderId="44" xfId="0" applyFont="1" applyFill="1" applyBorder="1"/>
    <xf numFmtId="49" fontId="1" fillId="2" borderId="45" xfId="0" applyNumberFormat="1" applyFont="1" applyFill="1" applyBorder="1" applyAlignment="1">
      <alignment vertical="center"/>
    </xf>
    <xf numFmtId="0" fontId="1" fillId="2" borderId="46" xfId="0" applyFont="1" applyFill="1" applyBorder="1"/>
    <xf numFmtId="0" fontId="1" fillId="2" borderId="47" xfId="0" applyFont="1" applyFill="1" applyBorder="1"/>
    <xf numFmtId="0" fontId="1" fillId="8" borderId="39" xfId="0" applyFont="1" applyFill="1" applyBorder="1"/>
    <xf numFmtId="0" fontId="1" fillId="6" borderId="19" xfId="0" applyFont="1" applyFill="1" applyBorder="1"/>
    <xf numFmtId="49" fontId="4" fillId="7" borderId="30" xfId="0" applyNumberFormat="1" applyFont="1" applyFill="1" applyBorder="1" applyAlignment="1">
      <alignment vertical="center"/>
    </xf>
    <xf numFmtId="49" fontId="4" fillId="2" borderId="32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9" fontId="1" fillId="2" borderId="33" xfId="0" applyNumberFormat="1" applyFont="1" applyFill="1" applyBorder="1"/>
    <xf numFmtId="166" fontId="4" fillId="2" borderId="6" xfId="0" applyNumberFormat="1" applyFont="1" applyFill="1" applyBorder="1" applyAlignment="1">
      <alignment vertical="center"/>
    </xf>
    <xf numFmtId="0" fontId="6" fillId="6" borderId="19" xfId="0" applyFont="1" applyFill="1" applyBorder="1" applyAlignment="1">
      <alignment vertical="center"/>
    </xf>
    <xf numFmtId="49" fontId="4" fillId="7" borderId="34" xfId="0" applyNumberFormat="1" applyFont="1" applyFill="1" applyBorder="1" applyAlignment="1">
      <alignment vertical="center"/>
    </xf>
    <xf numFmtId="166" fontId="4" fillId="7" borderId="35" xfId="0" applyNumberFormat="1" applyFont="1" applyFill="1" applyBorder="1" applyAlignment="1">
      <alignment vertical="center"/>
    </xf>
    <xf numFmtId="9" fontId="4" fillId="7" borderId="36" xfId="0" applyNumberFormat="1" applyFont="1" applyFill="1" applyBorder="1" applyAlignment="1">
      <alignment vertical="center"/>
    </xf>
    <xf numFmtId="49" fontId="4" fillId="7" borderId="48" xfId="0" applyNumberFormat="1" applyFont="1" applyFill="1" applyBorder="1" applyAlignment="1">
      <alignment vertical="center"/>
    </xf>
    <xf numFmtId="3" fontId="4" fillId="7" borderId="49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166" fontId="4" fillId="7" borderId="36" xfId="0" applyNumberFormat="1" applyFont="1" applyFill="1" applyBorder="1" applyAlignment="1">
      <alignment vertical="center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/>
    <xf numFmtId="0" fontId="1" fillId="2" borderId="9" xfId="0" applyFont="1" applyFill="1" applyBorder="1"/>
    <xf numFmtId="0" fontId="1" fillId="2" borderId="11" xfId="0" applyFont="1" applyFill="1" applyBorder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/>
    <xf numFmtId="3" fontId="1" fillId="2" borderId="12" xfId="0" applyNumberFormat="1" applyFont="1" applyFill="1" applyBorder="1"/>
    <xf numFmtId="49" fontId="1" fillId="2" borderId="6" xfId="0" applyNumberFormat="1" applyFont="1" applyFill="1" applyBorder="1" applyAlignment="1">
      <alignment wrapText="1"/>
    </xf>
    <xf numFmtId="0" fontId="1" fillId="0" borderId="0" xfId="0" applyNumberFormat="1" applyFont="1"/>
    <xf numFmtId="0" fontId="1" fillId="2" borderId="4" xfId="0" applyFont="1" applyFill="1" applyBorder="1"/>
    <xf numFmtId="0" fontId="5" fillId="0" borderId="51" xfId="0" applyFont="1" applyBorder="1" applyAlignment="1">
      <alignment horizontal="right" vertical="center"/>
    </xf>
    <xf numFmtId="164" fontId="5" fillId="0" borderId="51" xfId="2" applyFont="1" applyBorder="1" applyAlignment="1">
      <alignment horizontal="right" vertical="center"/>
    </xf>
    <xf numFmtId="3" fontId="5" fillId="0" borderId="51" xfId="0" applyNumberFormat="1" applyFont="1" applyBorder="1" applyAlignment="1">
      <alignment horizontal="right" vertical="center"/>
    </xf>
    <xf numFmtId="41" fontId="5" fillId="0" borderId="51" xfId="0" applyNumberFormat="1" applyFont="1" applyBorder="1" applyAlignment="1">
      <alignment horizontal="right" vertical="center"/>
    </xf>
    <xf numFmtId="0" fontId="5" fillId="0" borderId="51" xfId="0" applyFont="1" applyBorder="1" applyAlignment="1">
      <alignment horizontal="right" vertical="center" wrapText="1"/>
    </xf>
    <xf numFmtId="17" fontId="5" fillId="0" borderId="51" xfId="0" applyNumberFormat="1" applyFont="1" applyBorder="1" applyAlignment="1">
      <alignment horizontal="right" vertical="center"/>
    </xf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/>
    <xf numFmtId="15" fontId="11" fillId="0" borderId="50" xfId="3" applyNumberFormat="1" applyFont="1" applyBorder="1"/>
    <xf numFmtId="3" fontId="11" fillId="0" borderId="50" xfId="3" applyNumberFormat="1" applyFont="1" applyBorder="1" applyAlignment="1">
      <alignment horizontal="center"/>
    </xf>
    <xf numFmtId="3" fontId="11" fillId="0" borderId="52" xfId="3" applyNumberFormat="1" applyFont="1" applyBorder="1" applyAlignment="1">
      <alignment horizontal="right"/>
    </xf>
    <xf numFmtId="3" fontId="2" fillId="3" borderId="6" xfId="0" applyNumberFormat="1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15" fontId="13" fillId="0" borderId="50" xfId="1" applyNumberFormat="1" applyFont="1" applyBorder="1" applyAlignment="1">
      <alignment vertical="center"/>
    </xf>
    <xf numFmtId="1" fontId="11" fillId="0" borderId="50" xfId="1" applyNumberFormat="1" applyFont="1" applyBorder="1" applyAlignment="1">
      <alignment horizontal="center" vertical="center"/>
    </xf>
    <xf numFmtId="3" fontId="11" fillId="0" borderId="50" xfId="1" applyNumberFormat="1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15" fontId="11" fillId="0" borderId="50" xfId="1" applyNumberFormat="1" applyFont="1" applyBorder="1" applyAlignment="1">
      <alignment vertical="center"/>
    </xf>
    <xf numFmtId="0" fontId="1" fillId="2" borderId="18" xfId="0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3" fontId="1" fillId="2" borderId="6" xfId="0" applyNumberFormat="1" applyFont="1" applyFill="1" applyBorder="1"/>
    <xf numFmtId="167" fontId="1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49" fontId="2" fillId="3" borderId="53" xfId="0" applyNumberFormat="1" applyFont="1" applyFill="1" applyBorder="1" applyAlignment="1">
      <alignment vertical="center"/>
    </xf>
    <xf numFmtId="0" fontId="2" fillId="3" borderId="53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vertical="center"/>
    </xf>
    <xf numFmtId="3" fontId="2" fillId="3" borderId="53" xfId="0" applyNumberFormat="1" applyFont="1" applyFill="1" applyBorder="1" applyAlignment="1">
      <alignment vertical="center"/>
    </xf>
    <xf numFmtId="0" fontId="1" fillId="2" borderId="21" xfId="0" applyFont="1" applyFill="1" applyBorder="1"/>
    <xf numFmtId="165" fontId="6" fillId="9" borderId="54" xfId="0" applyNumberFormat="1" applyFont="1" applyFill="1" applyBorder="1" applyAlignment="1">
      <alignment vertical="center"/>
    </xf>
    <xf numFmtId="165" fontId="6" fillId="2" borderId="19" xfId="0" applyNumberFormat="1" applyFont="1" applyFill="1" applyBorder="1" applyAlignment="1">
      <alignment vertical="center"/>
    </xf>
    <xf numFmtId="49" fontId="4" fillId="7" borderId="20" xfId="0" applyNumberFormat="1" applyFont="1" applyFill="1" applyBorder="1" applyAlignment="1">
      <alignment vertical="center"/>
    </xf>
    <xf numFmtId="49" fontId="1" fillId="7" borderId="31" xfId="0" applyNumberFormat="1" applyFont="1" applyFill="1" applyBorder="1"/>
    <xf numFmtId="0" fontId="4" fillId="2" borderId="6" xfId="0" applyNumberFormat="1" applyFont="1" applyFill="1" applyBorder="1" applyAlignment="1">
      <alignment vertical="center"/>
    </xf>
    <xf numFmtId="0" fontId="1" fillId="2" borderId="55" xfId="0" applyFont="1" applyFill="1" applyBorder="1"/>
    <xf numFmtId="0" fontId="6" fillId="8" borderId="56" xfId="0" applyFont="1" applyFill="1" applyBorder="1" applyAlignment="1">
      <alignment vertical="center"/>
    </xf>
    <xf numFmtId="49" fontId="10" fillId="8" borderId="19" xfId="0" applyNumberFormat="1" applyFont="1" applyFill="1" applyBorder="1" applyAlignment="1">
      <alignment vertical="center"/>
    </xf>
    <xf numFmtId="0" fontId="6" fillId="8" borderId="19" xfId="0" applyFont="1" applyFill="1" applyBorder="1" applyAlignment="1">
      <alignment vertical="center"/>
    </xf>
    <xf numFmtId="0" fontId="6" fillId="8" borderId="57" xfId="0" applyFont="1" applyFill="1" applyBorder="1" applyAlignment="1">
      <alignment vertical="center"/>
    </xf>
    <xf numFmtId="0" fontId="6" fillId="6" borderId="56" xfId="0" applyFont="1" applyFill="1" applyBorder="1" applyAlignment="1">
      <alignment vertical="center"/>
    </xf>
    <xf numFmtId="0" fontId="4" fillId="7" borderId="58" xfId="0" applyNumberFormat="1" applyFont="1" applyFill="1" applyBorder="1" applyAlignment="1">
      <alignment vertical="center"/>
    </xf>
    <xf numFmtId="165" fontId="4" fillId="2" borderId="19" xfId="0" applyNumberFormat="1" applyFont="1" applyFill="1" applyBorder="1" applyAlignment="1">
      <alignment vertical="center"/>
    </xf>
    <xf numFmtId="0" fontId="1" fillId="0" borderId="0" xfId="0" applyFont="1"/>
    <xf numFmtId="0" fontId="14" fillId="0" borderId="50" xfId="0" applyFont="1" applyFill="1" applyBorder="1" applyAlignment="1">
      <alignment horizontal="center" vertical="center"/>
    </xf>
    <xf numFmtId="0" fontId="1" fillId="0" borderId="19" xfId="0" applyNumberFormat="1" applyFont="1" applyBorder="1"/>
    <xf numFmtId="0" fontId="5" fillId="0" borderId="60" xfId="0" applyFont="1" applyBorder="1" applyAlignment="1">
      <alignment horizontal="right" vertical="center"/>
    </xf>
    <xf numFmtId="49" fontId="1" fillId="2" borderId="61" xfId="0" applyNumberFormat="1" applyFont="1" applyFill="1" applyBorder="1" applyAlignment="1">
      <alignment vertical="center" wrapText="1"/>
    </xf>
    <xf numFmtId="0" fontId="14" fillId="0" borderId="50" xfId="0" applyFont="1" applyBorder="1" applyAlignment="1">
      <alignment horizontal="right" vertical="center"/>
    </xf>
    <xf numFmtId="0" fontId="1" fillId="2" borderId="62" xfId="0" applyFont="1" applyFill="1" applyBorder="1"/>
    <xf numFmtId="0" fontId="14" fillId="0" borderId="50" xfId="0" applyFont="1" applyBorder="1" applyAlignment="1">
      <alignment horizontal="right" vertical="center" wrapText="1"/>
    </xf>
    <xf numFmtId="0" fontId="1" fillId="0" borderId="50" xfId="0" applyFont="1" applyBorder="1" applyAlignment="1">
      <alignment horizontal="center" vertical="center"/>
    </xf>
    <xf numFmtId="3" fontId="11" fillId="0" borderId="50" xfId="3" applyNumberFormat="1" applyFont="1" applyBorder="1" applyAlignment="1">
      <alignment horizontal="right"/>
    </xf>
    <xf numFmtId="0" fontId="1" fillId="0" borderId="50" xfId="0" applyFont="1" applyFill="1" applyBorder="1" applyAlignment="1">
      <alignment horizontal="center" vertical="center"/>
    </xf>
    <xf numFmtId="164" fontId="1" fillId="2" borderId="15" xfId="2" applyFont="1" applyFill="1" applyBorder="1" applyAlignment="1">
      <alignment vertical="center"/>
    </xf>
    <xf numFmtId="15" fontId="11" fillId="0" borderId="50" xfId="1" applyNumberFormat="1" applyFont="1" applyBorder="1"/>
    <xf numFmtId="0" fontId="1" fillId="10" borderId="50" xfId="0" applyFont="1" applyFill="1" applyBorder="1" applyAlignment="1">
      <alignment horizontal="center" vertical="center"/>
    </xf>
    <xf numFmtId="167" fontId="11" fillId="0" borderId="50" xfId="1" applyNumberFormat="1" applyFont="1" applyBorder="1" applyAlignment="1">
      <alignment horizontal="center" vertical="center"/>
    </xf>
    <xf numFmtId="0" fontId="14" fillId="0" borderId="50" xfId="0" applyFont="1" applyFill="1" applyBorder="1" applyAlignment="1">
      <alignment horizontal="center" vertical="center" wrapText="1"/>
    </xf>
    <xf numFmtId="165" fontId="1" fillId="0" borderId="0" xfId="0" applyNumberFormat="1" applyFont="1"/>
    <xf numFmtId="49" fontId="5" fillId="0" borderId="51" xfId="0" applyNumberFormat="1" applyFont="1" applyBorder="1" applyAlignment="1">
      <alignment horizontal="right" vertical="center" wrapText="1"/>
    </xf>
    <xf numFmtId="49" fontId="6" fillId="3" borderId="64" xfId="0" applyNumberFormat="1" applyFont="1" applyFill="1" applyBorder="1" applyAlignment="1">
      <alignment horizontal="center" vertical="center" wrapText="1"/>
    </xf>
    <xf numFmtId="0" fontId="2" fillId="3" borderId="59" xfId="0" applyFont="1" applyFill="1" applyBorder="1" applyAlignment="1">
      <alignment vertical="center"/>
    </xf>
    <xf numFmtId="164" fontId="1" fillId="2" borderId="63" xfId="2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9" fontId="10" fillId="8" borderId="37" xfId="0" applyNumberFormat="1" applyFont="1" applyFill="1" applyBorder="1" applyAlignment="1">
      <alignment vertical="center"/>
    </xf>
    <xf numFmtId="0" fontId="4" fillId="8" borderId="38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</cellXfs>
  <cellStyles count="5">
    <cellStyle name="Millares [0]" xfId="2" builtinId="6"/>
    <cellStyle name="Normal" xfId="0" builtinId="0"/>
    <cellStyle name="Normal 2" xfId="1"/>
    <cellStyle name="Normal 3" xfId="3"/>
    <cellStyle name="Normal 3 2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212725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48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IU91"/>
  <sheetViews>
    <sheetView tabSelected="1" topLeftCell="A37" workbookViewId="0">
      <selection activeCell="G9" sqref="G9"/>
    </sheetView>
  </sheetViews>
  <sheetFormatPr baseColWidth="10" defaultColWidth="10.85546875" defaultRowHeight="11.25" customHeight="1" x14ac:dyDescent="0.25"/>
  <cols>
    <col min="1" max="1" width="4.42578125" style="81" customWidth="1"/>
    <col min="2" max="2" width="24.5703125" style="81" customWidth="1"/>
    <col min="3" max="3" width="12.7109375" style="81" customWidth="1"/>
    <col min="4" max="4" width="12.5703125" style="81" customWidth="1"/>
    <col min="5" max="5" width="14.42578125" style="81" customWidth="1"/>
    <col min="6" max="6" width="12.28515625" style="81" customWidth="1"/>
    <col min="7" max="7" width="18.42578125" style="81" customWidth="1"/>
    <col min="8" max="255" width="10.85546875" style="81" customWidth="1"/>
    <col min="256" max="16384" width="10.85546875" style="126"/>
  </cols>
  <sheetData>
    <row r="1" spans="1:7" ht="15" customHeight="1" x14ac:dyDescent="0.25">
      <c r="A1" s="72"/>
      <c r="B1" s="72"/>
      <c r="C1" s="72"/>
      <c r="D1" s="72"/>
      <c r="E1" s="72"/>
      <c r="F1" s="72"/>
      <c r="G1" s="72"/>
    </row>
    <row r="2" spans="1:7" ht="15" customHeight="1" x14ac:dyDescent="0.25">
      <c r="A2" s="72"/>
      <c r="B2" s="72"/>
      <c r="C2" s="72"/>
      <c r="D2" s="72"/>
      <c r="E2" s="72"/>
      <c r="F2" s="72"/>
      <c r="G2" s="72"/>
    </row>
    <row r="3" spans="1:7" ht="15" customHeight="1" x14ac:dyDescent="0.25">
      <c r="A3" s="72"/>
      <c r="B3" s="72"/>
      <c r="C3" s="72"/>
      <c r="D3" s="72"/>
      <c r="E3" s="72"/>
      <c r="F3" s="72"/>
      <c r="G3" s="72"/>
    </row>
    <row r="4" spans="1:7" ht="15" customHeight="1" x14ac:dyDescent="0.25">
      <c r="A4" s="72"/>
      <c r="B4" s="72"/>
      <c r="C4" s="72"/>
      <c r="D4" s="72"/>
      <c r="E4" s="72"/>
      <c r="F4" s="72"/>
      <c r="G4" s="72"/>
    </row>
    <row r="5" spans="1:7" ht="15" customHeight="1" x14ac:dyDescent="0.25">
      <c r="A5" s="72"/>
      <c r="B5" s="72"/>
      <c r="C5" s="72"/>
      <c r="D5" s="72"/>
      <c r="E5" s="72"/>
      <c r="F5" s="72"/>
      <c r="G5" s="72"/>
    </row>
    <row r="6" spans="1:7" ht="15" customHeight="1" x14ac:dyDescent="0.25">
      <c r="A6" s="72"/>
      <c r="B6" s="72"/>
      <c r="C6" s="72"/>
      <c r="D6" s="72"/>
      <c r="E6" s="72"/>
      <c r="F6" s="72"/>
      <c r="G6" s="72"/>
    </row>
    <row r="7" spans="1:7" ht="15" customHeight="1" x14ac:dyDescent="0.25">
      <c r="A7" s="72"/>
      <c r="B7" s="72"/>
      <c r="C7" s="72"/>
      <c r="D7" s="72"/>
      <c r="E7" s="72"/>
      <c r="F7" s="72"/>
      <c r="G7" s="72"/>
    </row>
    <row r="8" spans="1:7" ht="15" customHeight="1" x14ac:dyDescent="0.25">
      <c r="A8" s="72"/>
      <c r="B8" s="70"/>
      <c r="C8" s="71"/>
      <c r="D8" s="72"/>
      <c r="E8" s="71"/>
      <c r="F8" s="71"/>
      <c r="G8" s="71"/>
    </row>
    <row r="9" spans="1:7" ht="12" customHeight="1" x14ac:dyDescent="0.25">
      <c r="A9" s="82"/>
      <c r="B9" s="7" t="s">
        <v>0</v>
      </c>
      <c r="C9" s="129" t="s">
        <v>87</v>
      </c>
      <c r="D9" s="8"/>
      <c r="E9" s="151" t="s">
        <v>66</v>
      </c>
      <c r="F9" s="152"/>
      <c r="G9" s="84">
        <v>40000</v>
      </c>
    </row>
    <row r="10" spans="1:7" ht="15" customHeight="1" x14ac:dyDescent="0.25">
      <c r="A10" s="82"/>
      <c r="B10" s="130" t="s">
        <v>1</v>
      </c>
      <c r="C10" s="131" t="s">
        <v>67</v>
      </c>
      <c r="D10" s="132"/>
      <c r="E10" s="153" t="s">
        <v>2</v>
      </c>
      <c r="F10" s="154"/>
      <c r="G10" s="83" t="s">
        <v>61</v>
      </c>
    </row>
    <row r="11" spans="1:7" ht="15" customHeight="1" x14ac:dyDescent="0.25">
      <c r="A11" s="82"/>
      <c r="B11" s="130" t="s">
        <v>3</v>
      </c>
      <c r="C11" s="131" t="s">
        <v>88</v>
      </c>
      <c r="D11" s="132"/>
      <c r="E11" s="153" t="s">
        <v>84</v>
      </c>
      <c r="F11" s="154"/>
      <c r="G11" s="85">
        <v>220</v>
      </c>
    </row>
    <row r="12" spans="1:7" ht="15" customHeight="1" x14ac:dyDescent="0.25">
      <c r="A12" s="82"/>
      <c r="B12" s="130" t="s">
        <v>4</v>
      </c>
      <c r="C12" s="131" t="s">
        <v>5</v>
      </c>
      <c r="D12" s="132"/>
      <c r="E12" s="68" t="s">
        <v>6</v>
      </c>
      <c r="F12" s="69"/>
      <c r="G12" s="86">
        <f>+G11*G9</f>
        <v>8800000</v>
      </c>
    </row>
    <row r="13" spans="1:7" ht="15" customHeight="1" x14ac:dyDescent="0.25">
      <c r="A13" s="82"/>
      <c r="B13" s="130" t="s">
        <v>7</v>
      </c>
      <c r="C13" s="131" t="s">
        <v>8</v>
      </c>
      <c r="D13" s="132"/>
      <c r="E13" s="153" t="s">
        <v>9</v>
      </c>
      <c r="F13" s="154"/>
      <c r="G13" s="83" t="s">
        <v>62</v>
      </c>
    </row>
    <row r="14" spans="1:7" ht="15" customHeight="1" x14ac:dyDescent="0.25">
      <c r="A14" s="82"/>
      <c r="B14" s="130" t="s">
        <v>10</v>
      </c>
      <c r="C14" s="133" t="s">
        <v>89</v>
      </c>
      <c r="D14" s="132"/>
      <c r="E14" s="153" t="s">
        <v>11</v>
      </c>
      <c r="F14" s="154"/>
      <c r="G14" s="87" t="s">
        <v>90</v>
      </c>
    </row>
    <row r="15" spans="1:7" ht="15" customHeight="1" x14ac:dyDescent="0.25">
      <c r="A15" s="82"/>
      <c r="B15" s="1" t="s">
        <v>12</v>
      </c>
      <c r="C15" s="143" t="s">
        <v>103</v>
      </c>
      <c r="D15" s="8"/>
      <c r="E15" s="155" t="s">
        <v>13</v>
      </c>
      <c r="F15" s="156"/>
      <c r="G15" s="88" t="s">
        <v>91</v>
      </c>
    </row>
    <row r="16" spans="1:7" ht="12" customHeight="1" x14ac:dyDescent="0.25">
      <c r="A16" s="72"/>
      <c r="B16" s="73"/>
      <c r="C16" s="74"/>
      <c r="D16" s="71"/>
      <c r="E16" s="75"/>
      <c r="F16" s="75"/>
      <c r="G16" s="89"/>
    </row>
    <row r="17" spans="1:7" ht="12" customHeight="1" x14ac:dyDescent="0.25">
      <c r="A17" s="90"/>
      <c r="B17" s="147" t="s">
        <v>68</v>
      </c>
      <c r="C17" s="148"/>
      <c r="D17" s="148"/>
      <c r="E17" s="148"/>
      <c r="F17" s="148"/>
      <c r="G17" s="148"/>
    </row>
    <row r="18" spans="1:7" ht="12" customHeight="1" x14ac:dyDescent="0.25">
      <c r="A18" s="72"/>
      <c r="B18" s="76"/>
      <c r="C18" s="77"/>
      <c r="D18" s="77"/>
      <c r="E18" s="77"/>
      <c r="F18" s="78"/>
      <c r="G18" s="78"/>
    </row>
    <row r="19" spans="1:7" ht="12" customHeight="1" x14ac:dyDescent="0.25">
      <c r="A19" s="82"/>
      <c r="B19" s="9" t="s">
        <v>14</v>
      </c>
      <c r="C19" s="10"/>
      <c r="D19" s="11"/>
      <c r="E19" s="11"/>
      <c r="F19" s="11"/>
      <c r="G19" s="11"/>
    </row>
    <row r="20" spans="1:7" ht="25.5" x14ac:dyDescent="0.25">
      <c r="A20" s="90"/>
      <c r="B20" s="12" t="s">
        <v>15</v>
      </c>
      <c r="C20" s="12" t="s">
        <v>16</v>
      </c>
      <c r="D20" s="12" t="s">
        <v>17</v>
      </c>
      <c r="E20" s="12" t="s">
        <v>18</v>
      </c>
      <c r="F20" s="144" t="s">
        <v>19</v>
      </c>
      <c r="G20" s="12" t="s">
        <v>20</v>
      </c>
    </row>
    <row r="21" spans="1:7" ht="15" customHeight="1" x14ac:dyDescent="0.25">
      <c r="A21" s="90"/>
      <c r="B21" s="91" t="s">
        <v>92</v>
      </c>
      <c r="C21" s="134" t="s">
        <v>21</v>
      </c>
      <c r="D21" s="92">
        <v>6</v>
      </c>
      <c r="E21" s="134" t="s">
        <v>69</v>
      </c>
      <c r="F21" s="146">
        <v>25000</v>
      </c>
      <c r="G21" s="135">
        <f>D21*F21</f>
        <v>150000</v>
      </c>
    </row>
    <row r="22" spans="1:7" ht="15" customHeight="1" x14ac:dyDescent="0.25">
      <c r="A22" s="90"/>
      <c r="B22" s="91" t="s">
        <v>93</v>
      </c>
      <c r="C22" s="134" t="s">
        <v>21</v>
      </c>
      <c r="D22" s="92">
        <v>8</v>
      </c>
      <c r="E22" s="136" t="s">
        <v>71</v>
      </c>
      <c r="F22" s="146">
        <v>25000</v>
      </c>
      <c r="G22" s="135">
        <f t="shared" ref="G22:G27" si="0">D22*F22</f>
        <v>200000</v>
      </c>
    </row>
    <row r="23" spans="1:7" ht="15" customHeight="1" x14ac:dyDescent="0.25">
      <c r="A23" s="90"/>
      <c r="B23" s="91" t="s">
        <v>70</v>
      </c>
      <c r="C23" s="134" t="s">
        <v>21</v>
      </c>
      <c r="D23" s="92">
        <v>6</v>
      </c>
      <c r="E23" s="136" t="s">
        <v>71</v>
      </c>
      <c r="F23" s="146">
        <v>25000</v>
      </c>
      <c r="G23" s="135">
        <f t="shared" si="0"/>
        <v>150000</v>
      </c>
    </row>
    <row r="24" spans="1:7" ht="15" customHeight="1" x14ac:dyDescent="0.25">
      <c r="A24" s="90"/>
      <c r="B24" s="91" t="s">
        <v>72</v>
      </c>
      <c r="C24" s="134" t="s">
        <v>21</v>
      </c>
      <c r="D24" s="92">
        <v>4</v>
      </c>
      <c r="E24" s="136" t="s">
        <v>71</v>
      </c>
      <c r="F24" s="146">
        <v>25000</v>
      </c>
      <c r="G24" s="135">
        <f t="shared" si="0"/>
        <v>100000</v>
      </c>
    </row>
    <row r="25" spans="1:7" ht="15" customHeight="1" x14ac:dyDescent="0.25">
      <c r="A25" s="90"/>
      <c r="B25" s="91" t="s">
        <v>82</v>
      </c>
      <c r="C25" s="134" t="s">
        <v>21</v>
      </c>
      <c r="D25" s="92">
        <v>35</v>
      </c>
      <c r="E25" s="136" t="s">
        <v>71</v>
      </c>
      <c r="F25" s="146">
        <v>25000</v>
      </c>
      <c r="G25" s="135">
        <f t="shared" si="0"/>
        <v>875000</v>
      </c>
    </row>
    <row r="26" spans="1:7" ht="15" customHeight="1" x14ac:dyDescent="0.25">
      <c r="A26" s="90"/>
      <c r="B26" s="91" t="s">
        <v>85</v>
      </c>
      <c r="C26" s="134" t="s">
        <v>21</v>
      </c>
      <c r="D26" s="92">
        <v>15</v>
      </c>
      <c r="E26" s="136" t="s">
        <v>71</v>
      </c>
      <c r="F26" s="146">
        <v>25000</v>
      </c>
      <c r="G26" s="135">
        <f t="shared" si="0"/>
        <v>375000</v>
      </c>
    </row>
    <row r="27" spans="1:7" ht="15" customHeight="1" x14ac:dyDescent="0.25">
      <c r="A27" s="90"/>
      <c r="B27" s="91" t="s">
        <v>63</v>
      </c>
      <c r="C27" s="134" t="s">
        <v>21</v>
      </c>
      <c r="D27" s="92">
        <v>12</v>
      </c>
      <c r="E27" s="134" t="s">
        <v>73</v>
      </c>
      <c r="F27" s="146">
        <v>25000</v>
      </c>
      <c r="G27" s="135">
        <f t="shared" si="0"/>
        <v>300000</v>
      </c>
    </row>
    <row r="28" spans="1:7" ht="15" customHeight="1" x14ac:dyDescent="0.25">
      <c r="A28" s="90"/>
      <c r="B28" s="3" t="s">
        <v>23</v>
      </c>
      <c r="C28" s="4"/>
      <c r="D28" s="4"/>
      <c r="E28" s="4"/>
      <c r="F28" s="145"/>
      <c r="G28" s="94">
        <f>SUM(G21:G27)</f>
        <v>2150000</v>
      </c>
    </row>
    <row r="29" spans="1:7" ht="12" customHeight="1" x14ac:dyDescent="0.25">
      <c r="A29" s="72"/>
      <c r="B29" s="76"/>
      <c r="C29" s="78"/>
      <c r="D29" s="78"/>
      <c r="E29" s="78"/>
      <c r="F29" s="79"/>
      <c r="G29" s="79"/>
    </row>
    <row r="30" spans="1:7" ht="12" customHeight="1" x14ac:dyDescent="0.25">
      <c r="A30" s="82"/>
      <c r="B30" s="14" t="s">
        <v>24</v>
      </c>
      <c r="C30" s="15"/>
      <c r="D30" s="16"/>
      <c r="E30" s="16"/>
      <c r="F30" s="17"/>
      <c r="G30" s="17"/>
    </row>
    <row r="31" spans="1:7" ht="24" customHeight="1" x14ac:dyDescent="0.25">
      <c r="A31" s="82"/>
      <c r="B31" s="18" t="s">
        <v>15</v>
      </c>
      <c r="C31" s="19" t="s">
        <v>16</v>
      </c>
      <c r="D31" s="19" t="s">
        <v>17</v>
      </c>
      <c r="E31" s="18" t="s">
        <v>18</v>
      </c>
      <c r="F31" s="19"/>
      <c r="G31" s="18" t="s">
        <v>20</v>
      </c>
    </row>
    <row r="32" spans="1:7" ht="12" customHeight="1" x14ac:dyDescent="0.25">
      <c r="A32" s="82"/>
      <c r="B32" s="20" t="s">
        <v>94</v>
      </c>
      <c r="C32" s="21" t="s">
        <v>74</v>
      </c>
      <c r="D32" s="21">
        <v>3</v>
      </c>
      <c r="E32" s="21" t="s">
        <v>22</v>
      </c>
      <c r="F32" s="137">
        <v>25000</v>
      </c>
      <c r="G32" s="137">
        <v>60000</v>
      </c>
    </row>
    <row r="33" spans="1:11" ht="12" customHeight="1" x14ac:dyDescent="0.25">
      <c r="A33" s="82"/>
      <c r="B33" s="5" t="s">
        <v>25</v>
      </c>
      <c r="C33" s="6"/>
      <c r="D33" s="6"/>
      <c r="E33" s="6"/>
      <c r="F33" s="22"/>
      <c r="G33" s="22"/>
    </row>
    <row r="34" spans="1:11" ht="12" customHeight="1" x14ac:dyDescent="0.25">
      <c r="A34" s="72"/>
      <c r="B34" s="23"/>
      <c r="C34" s="24"/>
      <c r="D34" s="24"/>
      <c r="E34" s="24"/>
      <c r="F34" s="25"/>
      <c r="G34" s="25"/>
    </row>
    <row r="35" spans="1:11" ht="12" customHeight="1" x14ac:dyDescent="0.25">
      <c r="A35" s="82"/>
      <c r="B35" s="14" t="s">
        <v>26</v>
      </c>
      <c r="C35" s="15"/>
      <c r="D35" s="16"/>
      <c r="E35" s="16"/>
      <c r="F35" s="17"/>
      <c r="G35" s="17"/>
    </row>
    <row r="36" spans="1:11" ht="24" customHeight="1" x14ac:dyDescent="0.25">
      <c r="A36" s="82"/>
      <c r="B36" s="26" t="s">
        <v>15</v>
      </c>
      <c r="C36" s="26" t="s">
        <v>16</v>
      </c>
      <c r="D36" s="26" t="s">
        <v>17</v>
      </c>
      <c r="E36" s="26" t="s">
        <v>18</v>
      </c>
      <c r="F36" s="27"/>
      <c r="G36" s="26" t="s">
        <v>20</v>
      </c>
    </row>
    <row r="37" spans="1:11" ht="12.75" customHeight="1" x14ac:dyDescent="0.25">
      <c r="A37" s="90"/>
      <c r="B37" s="138" t="s">
        <v>95</v>
      </c>
      <c r="C37" s="134" t="s">
        <v>27</v>
      </c>
      <c r="D37" s="134">
        <v>0.5</v>
      </c>
      <c r="E37" s="139" t="s">
        <v>75</v>
      </c>
      <c r="F37" s="135">
        <v>280000</v>
      </c>
      <c r="G37" s="135">
        <f>D37*F37</f>
        <v>140000</v>
      </c>
    </row>
    <row r="38" spans="1:11" ht="12.75" customHeight="1" x14ac:dyDescent="0.25">
      <c r="A38" s="90"/>
      <c r="B38" s="138" t="s">
        <v>76</v>
      </c>
      <c r="C38" s="134" t="s">
        <v>27</v>
      </c>
      <c r="D38" s="134">
        <v>0.125</v>
      </c>
      <c r="E38" s="139" t="s">
        <v>75</v>
      </c>
      <c r="F38" s="135">
        <v>280000</v>
      </c>
      <c r="G38" s="135">
        <f>D38*F38</f>
        <v>35000</v>
      </c>
    </row>
    <row r="39" spans="1:11" ht="12.75" customHeight="1" x14ac:dyDescent="0.25">
      <c r="A39" s="90"/>
      <c r="B39" s="138" t="s">
        <v>86</v>
      </c>
      <c r="C39" s="134" t="s">
        <v>27</v>
      </c>
      <c r="D39" s="134">
        <v>0.125</v>
      </c>
      <c r="E39" s="139" t="s">
        <v>75</v>
      </c>
      <c r="F39" s="135">
        <v>280000</v>
      </c>
      <c r="G39" s="135">
        <f>D39*F39</f>
        <v>35000</v>
      </c>
    </row>
    <row r="40" spans="1:11" ht="12.75" customHeight="1" x14ac:dyDescent="0.25">
      <c r="A40" s="82"/>
      <c r="B40" s="5" t="s">
        <v>28</v>
      </c>
      <c r="C40" s="6"/>
      <c r="D40" s="6"/>
      <c r="E40" s="6"/>
      <c r="F40" s="22"/>
      <c r="G40" s="95">
        <f>SUM(G37:G39)</f>
        <v>210000</v>
      </c>
    </row>
    <row r="41" spans="1:11" ht="12" customHeight="1" x14ac:dyDescent="0.25">
      <c r="A41" s="72"/>
      <c r="B41" s="23"/>
      <c r="C41" s="24"/>
      <c r="D41" s="24"/>
      <c r="E41" s="24"/>
      <c r="F41" s="25"/>
      <c r="G41" s="25"/>
    </row>
    <row r="42" spans="1:11" ht="12" customHeight="1" x14ac:dyDescent="0.25">
      <c r="A42" s="82"/>
      <c r="B42" s="14" t="s">
        <v>29</v>
      </c>
      <c r="C42" s="15"/>
      <c r="D42" s="16"/>
      <c r="E42" s="16"/>
      <c r="F42" s="17"/>
      <c r="G42" s="17"/>
    </row>
    <row r="43" spans="1:11" ht="12.75" x14ac:dyDescent="0.25">
      <c r="A43" s="82"/>
      <c r="B43" s="27" t="s">
        <v>30</v>
      </c>
      <c r="C43" s="27" t="s">
        <v>31</v>
      </c>
      <c r="D43" s="27" t="s">
        <v>32</v>
      </c>
      <c r="E43" s="27" t="s">
        <v>18</v>
      </c>
      <c r="F43" s="27" t="e">
        <f>VLOOKUP(B43,#REF!,3,0)</f>
        <v>#REF!</v>
      </c>
      <c r="G43" s="27" t="s">
        <v>20</v>
      </c>
      <c r="K43" s="128"/>
    </row>
    <row r="44" spans="1:11" ht="15" customHeight="1" x14ac:dyDescent="0.25">
      <c r="A44" s="90"/>
      <c r="B44" s="96" t="s">
        <v>102</v>
      </c>
      <c r="C44" s="97" t="s">
        <v>33</v>
      </c>
      <c r="D44" s="140">
        <v>2.1</v>
      </c>
      <c r="E44" s="127" t="s">
        <v>61</v>
      </c>
      <c r="F44" s="93">
        <v>280000</v>
      </c>
      <c r="G44" s="135">
        <f>D44*F44</f>
        <v>588000</v>
      </c>
      <c r="K44" s="128"/>
    </row>
    <row r="45" spans="1:11" ht="15" customHeight="1" x14ac:dyDescent="0.25">
      <c r="A45" s="90"/>
      <c r="B45" s="96" t="s">
        <v>77</v>
      </c>
      <c r="C45" s="97"/>
      <c r="D45" s="98"/>
      <c r="E45" s="127"/>
      <c r="F45" s="93"/>
      <c r="G45" s="135"/>
      <c r="K45" s="128"/>
    </row>
    <row r="46" spans="1:11" ht="15" customHeight="1" x14ac:dyDescent="0.25">
      <c r="A46" s="90"/>
      <c r="B46" s="100" t="s">
        <v>96</v>
      </c>
      <c r="C46" s="97" t="s">
        <v>33</v>
      </c>
      <c r="D46" s="98">
        <v>160</v>
      </c>
      <c r="E46" s="127" t="s">
        <v>78</v>
      </c>
      <c r="F46" s="93">
        <v>1157</v>
      </c>
      <c r="G46" s="135">
        <f t="shared" ref="G46:G49" si="1">D46*F46</f>
        <v>185120</v>
      </c>
      <c r="K46" s="128"/>
    </row>
    <row r="47" spans="1:11" ht="15" customHeight="1" x14ac:dyDescent="0.25">
      <c r="A47" s="90"/>
      <c r="B47" s="100" t="s">
        <v>64</v>
      </c>
      <c r="C47" s="97" t="s">
        <v>33</v>
      </c>
      <c r="D47" s="98">
        <v>300</v>
      </c>
      <c r="E47" s="141" t="s">
        <v>61</v>
      </c>
      <c r="F47" s="93">
        <v>851</v>
      </c>
      <c r="G47" s="135">
        <f t="shared" si="1"/>
        <v>255300</v>
      </c>
      <c r="K47" s="128"/>
    </row>
    <row r="48" spans="1:11" ht="15" customHeight="1" x14ac:dyDescent="0.25">
      <c r="A48" s="90"/>
      <c r="B48" s="96" t="s">
        <v>79</v>
      </c>
      <c r="C48" s="97"/>
      <c r="D48" s="98"/>
      <c r="E48" s="141"/>
      <c r="F48" s="93"/>
      <c r="G48" s="135">
        <f t="shared" si="1"/>
        <v>0</v>
      </c>
      <c r="K48" s="128"/>
    </row>
    <row r="49" spans="1:11" ht="15" customHeight="1" x14ac:dyDescent="0.25">
      <c r="A49" s="90"/>
      <c r="B49" s="100" t="s">
        <v>97</v>
      </c>
      <c r="C49" s="97" t="s">
        <v>33</v>
      </c>
      <c r="D49" s="99">
        <v>0.5</v>
      </c>
      <c r="E49" s="141" t="s">
        <v>61</v>
      </c>
      <c r="F49" s="93">
        <v>165000</v>
      </c>
      <c r="G49" s="135">
        <f t="shared" si="1"/>
        <v>82500</v>
      </c>
      <c r="K49" s="128"/>
    </row>
    <row r="50" spans="1:11" ht="15" customHeight="1" x14ac:dyDescent="0.25">
      <c r="A50" s="90"/>
      <c r="B50" s="96" t="s">
        <v>80</v>
      </c>
      <c r="C50" s="97"/>
      <c r="D50" s="98"/>
      <c r="E50" s="136"/>
      <c r="F50" s="93"/>
      <c r="G50" s="135">
        <f t="shared" ref="G50:G51" si="2">F50*D50</f>
        <v>0</v>
      </c>
      <c r="K50" s="128"/>
    </row>
    <row r="51" spans="1:11" ht="15" customHeight="1" x14ac:dyDescent="0.25">
      <c r="A51" s="90"/>
      <c r="B51" s="100" t="s">
        <v>98</v>
      </c>
      <c r="C51" s="97" t="s">
        <v>83</v>
      </c>
      <c r="D51" s="98">
        <v>2</v>
      </c>
      <c r="E51" s="136" t="s">
        <v>71</v>
      </c>
      <c r="F51" s="93">
        <v>15860</v>
      </c>
      <c r="G51" s="135">
        <f t="shared" si="2"/>
        <v>31720</v>
      </c>
      <c r="K51" s="128"/>
    </row>
    <row r="52" spans="1:11" ht="15" customHeight="1" x14ac:dyDescent="0.25">
      <c r="A52" s="90"/>
      <c r="B52" s="96" t="s">
        <v>35</v>
      </c>
      <c r="C52" s="97"/>
      <c r="D52" s="98"/>
      <c r="E52" s="141"/>
      <c r="F52" s="93"/>
      <c r="G52" s="135"/>
      <c r="K52" s="128"/>
    </row>
    <row r="53" spans="1:11" ht="15" customHeight="1" x14ac:dyDescent="0.25">
      <c r="A53" s="90"/>
      <c r="B53" s="100" t="s">
        <v>99</v>
      </c>
      <c r="C53" s="97" t="s">
        <v>104</v>
      </c>
      <c r="D53" s="98">
        <v>20</v>
      </c>
      <c r="E53" s="136" t="s">
        <v>71</v>
      </c>
      <c r="F53" s="93">
        <v>36000</v>
      </c>
      <c r="G53" s="135">
        <f t="shared" ref="G53" si="3">+F53*D53</f>
        <v>720000</v>
      </c>
      <c r="K53" s="128"/>
    </row>
    <row r="54" spans="1:11" ht="15" customHeight="1" x14ac:dyDescent="0.25">
      <c r="A54" s="82"/>
      <c r="B54" s="5" t="s">
        <v>34</v>
      </c>
      <c r="C54" s="6"/>
      <c r="D54" s="6"/>
      <c r="E54" s="6"/>
      <c r="F54" s="22"/>
      <c r="G54" s="95">
        <f>SUM(G44:G53)</f>
        <v>1862640</v>
      </c>
    </row>
    <row r="55" spans="1:11" ht="12" customHeight="1" x14ac:dyDescent="0.25">
      <c r="A55" s="72"/>
      <c r="B55" s="23"/>
      <c r="C55" s="24"/>
      <c r="D55" s="24"/>
      <c r="E55" s="101"/>
      <c r="F55" s="25"/>
      <c r="G55" s="25"/>
    </row>
    <row r="56" spans="1:11" ht="12" customHeight="1" x14ac:dyDescent="0.25">
      <c r="A56" s="82"/>
      <c r="B56" s="14" t="s">
        <v>35</v>
      </c>
      <c r="C56" s="15"/>
      <c r="D56" s="16"/>
      <c r="E56" s="16"/>
      <c r="F56" s="17"/>
      <c r="G56" s="17"/>
    </row>
    <row r="57" spans="1:11" ht="24" customHeight="1" x14ac:dyDescent="0.25">
      <c r="A57" s="82"/>
      <c r="B57" s="26" t="s">
        <v>36</v>
      </c>
      <c r="C57" s="27" t="s">
        <v>31</v>
      </c>
      <c r="D57" s="27" t="s">
        <v>32</v>
      </c>
      <c r="E57" s="26" t="s">
        <v>18</v>
      </c>
      <c r="F57" s="27" t="s">
        <v>19</v>
      </c>
      <c r="G57" s="26" t="s">
        <v>20</v>
      </c>
    </row>
    <row r="58" spans="1:11" ht="12.75" customHeight="1" x14ac:dyDescent="0.25">
      <c r="A58" s="90"/>
      <c r="B58" s="80"/>
      <c r="C58" s="102"/>
      <c r="D58" s="103"/>
      <c r="E58" s="2"/>
      <c r="F58" s="104"/>
      <c r="G58" s="103"/>
    </row>
    <row r="59" spans="1:11" ht="19.5" customHeight="1" x14ac:dyDescent="0.25">
      <c r="A59" s="90"/>
      <c r="B59" s="105" t="s">
        <v>65</v>
      </c>
      <c r="C59" s="106"/>
      <c r="D59" s="103"/>
      <c r="E59" s="107"/>
      <c r="F59" s="104"/>
      <c r="G59" s="103"/>
    </row>
    <row r="60" spans="1:11" ht="13.5" customHeight="1" x14ac:dyDescent="0.25">
      <c r="A60" s="82"/>
      <c r="B60" s="108" t="s">
        <v>37</v>
      </c>
      <c r="C60" s="109"/>
      <c r="D60" s="109"/>
      <c r="E60" s="109"/>
      <c r="F60" s="110"/>
      <c r="G60" s="111">
        <f>SUM(G58)</f>
        <v>0</v>
      </c>
    </row>
    <row r="61" spans="1:11" ht="12" customHeight="1" x14ac:dyDescent="0.25">
      <c r="A61" s="72"/>
      <c r="B61" s="28"/>
      <c r="C61" s="28"/>
      <c r="D61" s="28"/>
      <c r="E61" s="28"/>
      <c r="F61" s="29"/>
      <c r="G61" s="29"/>
    </row>
    <row r="62" spans="1:11" ht="12" customHeight="1" x14ac:dyDescent="0.25">
      <c r="A62" s="112"/>
      <c r="B62" s="30" t="s">
        <v>38</v>
      </c>
      <c r="C62" s="31"/>
      <c r="D62" s="31"/>
      <c r="E62" s="31"/>
      <c r="F62" s="31"/>
      <c r="G62" s="32">
        <f>G28+G40+G54+G60</f>
        <v>4222640</v>
      </c>
    </row>
    <row r="63" spans="1:11" ht="12" customHeight="1" x14ac:dyDescent="0.25">
      <c r="A63" s="112"/>
      <c r="B63" s="33" t="s">
        <v>39</v>
      </c>
      <c r="C63" s="34"/>
      <c r="D63" s="34"/>
      <c r="E63" s="34"/>
      <c r="F63" s="34"/>
      <c r="G63" s="35">
        <f>G62*0.05</f>
        <v>211132</v>
      </c>
    </row>
    <row r="64" spans="1:11" ht="12" customHeight="1" x14ac:dyDescent="0.25">
      <c r="A64" s="112"/>
      <c r="B64" s="36" t="s">
        <v>40</v>
      </c>
      <c r="C64" s="37"/>
      <c r="D64" s="37"/>
      <c r="E64" s="37"/>
      <c r="F64" s="37"/>
      <c r="G64" s="38">
        <f>G63+G62</f>
        <v>4433772</v>
      </c>
      <c r="H64" s="142"/>
    </row>
    <row r="65" spans="1:7" ht="12" customHeight="1" x14ac:dyDescent="0.25">
      <c r="A65" s="112"/>
      <c r="B65" s="33" t="s">
        <v>41</v>
      </c>
      <c r="C65" s="34"/>
      <c r="D65" s="34"/>
      <c r="E65" s="34"/>
      <c r="F65" s="34"/>
      <c r="G65" s="35">
        <f>G12</f>
        <v>8800000</v>
      </c>
    </row>
    <row r="66" spans="1:7" ht="12" customHeight="1" x14ac:dyDescent="0.25">
      <c r="A66" s="112"/>
      <c r="B66" s="39" t="s">
        <v>42</v>
      </c>
      <c r="C66" s="40"/>
      <c r="D66" s="40"/>
      <c r="E66" s="40"/>
      <c r="F66" s="40"/>
      <c r="G66" s="113">
        <f>G65-G64</f>
        <v>4366228</v>
      </c>
    </row>
    <row r="67" spans="1:7" ht="12" customHeight="1" x14ac:dyDescent="0.25">
      <c r="A67" s="112"/>
      <c r="B67" s="41" t="s">
        <v>43</v>
      </c>
      <c r="C67" s="42"/>
      <c r="D67" s="42"/>
      <c r="E67" s="42"/>
      <c r="F67" s="42"/>
      <c r="G67" s="114"/>
    </row>
    <row r="68" spans="1:7" ht="12.75" customHeight="1" thickBot="1" x14ac:dyDescent="0.3">
      <c r="A68" s="112"/>
      <c r="B68" s="43"/>
      <c r="C68" s="42"/>
      <c r="D68" s="42"/>
      <c r="E68" s="42"/>
      <c r="F68" s="42"/>
      <c r="G68" s="114"/>
    </row>
    <row r="69" spans="1:7" ht="12" customHeight="1" x14ac:dyDescent="0.25">
      <c r="A69" s="112"/>
      <c r="B69" s="44" t="s">
        <v>44</v>
      </c>
      <c r="C69" s="45"/>
      <c r="D69" s="45"/>
      <c r="E69" s="45"/>
      <c r="F69" s="46"/>
      <c r="G69" s="114"/>
    </row>
    <row r="70" spans="1:7" ht="12" customHeight="1" x14ac:dyDescent="0.25">
      <c r="A70" s="112"/>
      <c r="B70" s="47" t="s">
        <v>45</v>
      </c>
      <c r="C70" s="48"/>
      <c r="D70" s="48"/>
      <c r="E70" s="48"/>
      <c r="F70" s="49"/>
      <c r="G70" s="114"/>
    </row>
    <row r="71" spans="1:7" ht="12" customHeight="1" x14ac:dyDescent="0.25">
      <c r="A71" s="112"/>
      <c r="B71" s="47" t="s">
        <v>46</v>
      </c>
      <c r="C71" s="48"/>
      <c r="D71" s="48"/>
      <c r="E71" s="48"/>
      <c r="F71" s="49"/>
      <c r="G71" s="114"/>
    </row>
    <row r="72" spans="1:7" ht="12" customHeight="1" x14ac:dyDescent="0.25">
      <c r="A72" s="112"/>
      <c r="B72" s="47" t="s">
        <v>47</v>
      </c>
      <c r="C72" s="48"/>
      <c r="D72" s="48"/>
      <c r="E72" s="48"/>
      <c r="F72" s="49"/>
      <c r="G72" s="114"/>
    </row>
    <row r="73" spans="1:7" ht="12" customHeight="1" x14ac:dyDescent="0.25">
      <c r="A73" s="112"/>
      <c r="B73" s="47" t="s">
        <v>48</v>
      </c>
      <c r="C73" s="48"/>
      <c r="D73" s="48"/>
      <c r="E73" s="48"/>
      <c r="F73" s="49"/>
      <c r="G73" s="114"/>
    </row>
    <row r="74" spans="1:7" ht="12" customHeight="1" x14ac:dyDescent="0.25">
      <c r="A74" s="112"/>
      <c r="B74" s="47" t="s">
        <v>49</v>
      </c>
      <c r="C74" s="48"/>
      <c r="D74" s="48"/>
      <c r="E74" s="48"/>
      <c r="F74" s="49"/>
      <c r="G74" s="114"/>
    </row>
    <row r="75" spans="1:7" ht="12.75" customHeight="1" thickBot="1" x14ac:dyDescent="0.3">
      <c r="A75" s="112"/>
      <c r="B75" s="50" t="s">
        <v>50</v>
      </c>
      <c r="C75" s="51"/>
      <c r="D75" s="51"/>
      <c r="E75" s="51"/>
      <c r="F75" s="52"/>
      <c r="G75" s="114"/>
    </row>
    <row r="76" spans="1:7" ht="12.75" customHeight="1" x14ac:dyDescent="0.25">
      <c r="A76" s="112"/>
      <c r="B76" s="43"/>
      <c r="C76" s="48"/>
      <c r="D76" s="48"/>
      <c r="E76" s="48"/>
      <c r="F76" s="48"/>
      <c r="G76" s="114"/>
    </row>
    <row r="77" spans="1:7" ht="15" customHeight="1" thickBot="1" x14ac:dyDescent="0.3">
      <c r="A77" s="112"/>
      <c r="B77" s="149" t="s">
        <v>51</v>
      </c>
      <c r="C77" s="150"/>
      <c r="D77" s="53"/>
      <c r="E77" s="54"/>
      <c r="F77" s="54"/>
      <c r="G77" s="114"/>
    </row>
    <row r="78" spans="1:7" ht="12" customHeight="1" x14ac:dyDescent="0.25">
      <c r="A78" s="112"/>
      <c r="B78" s="55" t="s">
        <v>36</v>
      </c>
      <c r="C78" s="115" t="s">
        <v>52</v>
      </c>
      <c r="D78" s="116" t="s">
        <v>53</v>
      </c>
      <c r="E78" s="54"/>
      <c r="F78" s="54"/>
      <c r="G78" s="114"/>
    </row>
    <row r="79" spans="1:7" ht="12" customHeight="1" x14ac:dyDescent="0.25">
      <c r="A79" s="112"/>
      <c r="B79" s="56" t="s">
        <v>54</v>
      </c>
      <c r="C79" s="57">
        <f>G28</f>
        <v>2150000</v>
      </c>
      <c r="D79" s="58">
        <f>(C79/C85)</f>
        <v>0.48491442500877358</v>
      </c>
      <c r="E79" s="54"/>
      <c r="F79" s="54"/>
      <c r="G79" s="114"/>
    </row>
    <row r="80" spans="1:7" ht="12" customHeight="1" x14ac:dyDescent="0.25">
      <c r="A80" s="112"/>
      <c r="B80" s="56" t="s">
        <v>55</v>
      </c>
      <c r="C80" s="117">
        <v>0</v>
      </c>
      <c r="D80" s="58">
        <v>0</v>
      </c>
      <c r="E80" s="54"/>
      <c r="F80" s="54"/>
      <c r="G80" s="114"/>
    </row>
    <row r="81" spans="1:7" ht="12" customHeight="1" x14ac:dyDescent="0.25">
      <c r="A81" s="112"/>
      <c r="B81" s="56" t="s">
        <v>56</v>
      </c>
      <c r="C81" s="57">
        <f>G40</f>
        <v>210000</v>
      </c>
      <c r="D81" s="58">
        <f>(C81/C85)</f>
        <v>4.7363734535740672E-2</v>
      </c>
      <c r="E81" s="54"/>
      <c r="F81" s="54"/>
      <c r="G81" s="114"/>
    </row>
    <row r="82" spans="1:7" ht="12" customHeight="1" x14ac:dyDescent="0.25">
      <c r="A82" s="112"/>
      <c r="B82" s="56" t="s">
        <v>30</v>
      </c>
      <c r="C82" s="57">
        <f>G54</f>
        <v>1862640</v>
      </c>
      <c r="D82" s="58">
        <f>(C82/C85)</f>
        <v>0.42010279283643814</v>
      </c>
      <c r="E82" s="54"/>
      <c r="F82" s="54"/>
      <c r="G82" s="114"/>
    </row>
    <row r="83" spans="1:7" ht="12" customHeight="1" x14ac:dyDescent="0.25">
      <c r="A83" s="112"/>
      <c r="B83" s="56" t="s">
        <v>57</v>
      </c>
      <c r="C83" s="59"/>
      <c r="D83" s="58">
        <f>(C83/C85)</f>
        <v>0</v>
      </c>
      <c r="E83" s="60"/>
      <c r="F83" s="60"/>
      <c r="G83" s="114"/>
    </row>
    <row r="84" spans="1:7" ht="12" customHeight="1" x14ac:dyDescent="0.25">
      <c r="A84" s="112"/>
      <c r="B84" s="56" t="s">
        <v>58</v>
      </c>
      <c r="C84" s="59">
        <f>G63</f>
        <v>211132</v>
      </c>
      <c r="D84" s="58">
        <f>(C84/C85)</f>
        <v>4.7619047619047616E-2</v>
      </c>
      <c r="E84" s="60"/>
      <c r="F84" s="60"/>
      <c r="G84" s="114"/>
    </row>
    <row r="85" spans="1:7" ht="12.75" customHeight="1" thickBot="1" x14ac:dyDescent="0.3">
      <c r="A85" s="112"/>
      <c r="B85" s="61" t="s">
        <v>59</v>
      </c>
      <c r="C85" s="62">
        <f>SUM(C79:C84)</f>
        <v>4433772</v>
      </c>
      <c r="D85" s="63">
        <f>SUM(D79:D84)</f>
        <v>1</v>
      </c>
      <c r="E85" s="60"/>
      <c r="F85" s="60"/>
      <c r="G85" s="114"/>
    </row>
    <row r="86" spans="1:7" ht="12" customHeight="1" x14ac:dyDescent="0.25">
      <c r="A86" s="112"/>
      <c r="B86" s="43"/>
      <c r="C86" s="42"/>
      <c r="D86" s="42"/>
      <c r="E86" s="42"/>
      <c r="F86" s="42"/>
      <c r="G86" s="114"/>
    </row>
    <row r="87" spans="1:7" ht="12.75" customHeight="1" x14ac:dyDescent="0.25">
      <c r="A87" s="112"/>
      <c r="B87" s="13"/>
      <c r="C87" s="42"/>
      <c r="D87" s="42"/>
      <c r="E87" s="42"/>
      <c r="F87" s="42"/>
      <c r="G87" s="114"/>
    </row>
    <row r="88" spans="1:7" ht="12" customHeight="1" thickBot="1" x14ac:dyDescent="0.3">
      <c r="A88" s="118"/>
      <c r="B88" s="119"/>
      <c r="C88" s="120" t="s">
        <v>100</v>
      </c>
      <c r="D88" s="121"/>
      <c r="E88" s="122"/>
      <c r="F88" s="123"/>
      <c r="G88" s="114"/>
    </row>
    <row r="89" spans="1:7" ht="12" customHeight="1" x14ac:dyDescent="0.25">
      <c r="A89" s="112"/>
      <c r="B89" s="64" t="s">
        <v>81</v>
      </c>
      <c r="C89" s="65">
        <v>42000</v>
      </c>
      <c r="D89" s="65">
        <v>40000</v>
      </c>
      <c r="E89" s="124">
        <v>38000</v>
      </c>
      <c r="F89" s="66"/>
      <c r="G89" s="125"/>
    </row>
    <row r="90" spans="1:7" ht="12.75" customHeight="1" thickBot="1" x14ac:dyDescent="0.3">
      <c r="A90" s="112"/>
      <c r="B90" s="61" t="s">
        <v>101</v>
      </c>
      <c r="C90" s="62">
        <f>(G64/C89)</f>
        <v>105.566</v>
      </c>
      <c r="D90" s="62">
        <f>(G64/D89)</f>
        <v>110.8443</v>
      </c>
      <c r="E90" s="67">
        <f>(G64/E89)</f>
        <v>116.67821052631579</v>
      </c>
      <c r="F90" s="66"/>
      <c r="G90" s="125"/>
    </row>
    <row r="91" spans="1:7" ht="15.6" customHeight="1" x14ac:dyDescent="0.25">
      <c r="A91" s="112"/>
      <c r="B91" s="41" t="s">
        <v>60</v>
      </c>
      <c r="C91" s="48"/>
      <c r="D91" s="48"/>
      <c r="E91" s="48"/>
      <c r="F91" s="48"/>
      <c r="G91" s="48"/>
    </row>
  </sheetData>
  <mergeCells count="8">
    <mergeCell ref="B17:G17"/>
    <mergeCell ref="B77:C77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81C686-E065-4E69-8D96-6E91B40CFFF4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bea4a5c6-dd9c-492d-ab53-e1e14423e944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10b82782-c0f5-416e-ae65-72e3340045c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D4AF82-2D5E-4331-98A6-8F364EF110CA}"/>
</file>

<file path=customXml/itemProps3.xml><?xml version="1.0" encoding="utf-8"?>
<ds:datastoreItem xmlns:ds="http://schemas.openxmlformats.org/officeDocument/2006/customXml" ds:itemID="{E06FB330-2E6C-4BE1-8F6B-77DB3C1926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cp:lastPrinted>2022-12-21T15:05:54Z</cp:lastPrinted>
  <dcterms:created xsi:type="dcterms:W3CDTF">2020-11-27T12:49:26Z</dcterms:created>
  <dcterms:modified xsi:type="dcterms:W3CDTF">2023-03-30T19:40:27Z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