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Lente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C84" i="1" s="1"/>
  <c r="G24" i="1"/>
  <c r="G25" i="1"/>
  <c r="G48" i="1" l="1"/>
  <c r="G23" i="1"/>
  <c r="G22" i="1"/>
  <c r="G21" i="1"/>
  <c r="G69" i="1"/>
  <c r="G58" i="1" l="1"/>
  <c r="C86" i="1" s="1"/>
  <c r="G26" i="1"/>
  <c r="C83" i="1" s="1"/>
  <c r="G66" i="1" l="1"/>
  <c r="G67" i="1" s="1"/>
  <c r="G68" i="1" l="1"/>
  <c r="G70" i="1" s="1"/>
  <c r="C88" i="1"/>
  <c r="C89" i="1" l="1"/>
  <c r="D84" i="1" l="1"/>
  <c r="D87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<sst xmlns="http://schemas.openxmlformats.org/spreadsheetml/2006/main" count="168" uniqueCount="122">
  <si>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</si>
  <si>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LENTEJA</t>
  </si>
  <si>
    <t>RENDIMIENTO (qqm/Há.)</t>
  </si>
  <si>
    <t>VARIEDAD</t>
  </si>
  <si>
    <t>CORRIENTE</t>
  </si>
  <si>
    <t>FECHA ESTIMADA  PRECIO VENTA</t>
  </si>
  <si>
    <t>DICIEMB-ENERO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</si>
  <si>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</si>
  <si>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</si>
  <si>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</si>
  <si>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</si>
  <si>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</si>
  <si>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</si>
  <si>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</si>
  <si>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CONSUM. Y AGROIND.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</si>
  <si>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</si>
  <si>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</si>
  <si>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</si>
  <si>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</si>
  <si>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</si>
  <si>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</si>
  <si>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</si>
  <si>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</si>
  <si>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</si>
  <si>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</si>
  <si>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</si>
  <si>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</si>
  <si>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</si>
  <si>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SUELO</t>
  </si>
  <si>
    <t>JH</t>
  </si>
  <si>
    <t>ABRIL-JUNIO</t>
  </si>
  <si>
    <t>CONTROL DE MALEZAS</t>
  </si>
  <si>
    <t>JULIO-OCTUBRE</t>
  </si>
  <si>
    <t>APLIC.PESTICIDAS</t>
  </si>
  <si>
    <t>JUNIO-NOV</t>
  </si>
  <si>
    <t>ARRANCA DE PLANTAS</t>
  </si>
  <si>
    <t>NOVIEMBRE</t>
  </si>
  <si>
    <t>COSECHA-TRILLA-ENSACADO</t>
  </si>
  <si>
    <t>DICIEMBRE</t>
  </si>
  <si>
    <t>Subtotal Jornadas Hombre</t>
  </si>
  <si>
    <t>JORNADAS ANIMAL</t>
  </si>
  <si>
    <t>LIMPIA CULTIVO</t>
  </si>
  <si>
    <t>JA</t>
  </si>
  <si>
    <t>NOV-DICIEMBRE</t>
  </si>
  <si>
    <t>Subtotal Jornadas Animal</t>
  </si>
  <si>
    <t>JM</t>
  </si>
  <si>
    <t>MAQUINARIA</t>
  </si>
  <si>
    <t>ARADURA</t>
  </si>
  <si>
    <t>HA</t>
  </si>
  <si>
    <t>MAYO-JUNIO</t>
  </si>
  <si>
    <t xml:space="preserve">2 RASTRAJES </t>
  </si>
  <si>
    <t>SIEMBRA</t>
  </si>
  <si>
    <t>APLICACIÓN FITOSANITAR</t>
  </si>
  <si>
    <t>MAYO-OCTUBRE</t>
  </si>
  <si>
    <t>SURCO ENTRE HILERAS</t>
  </si>
  <si>
    <t>MAYO-AGOSTO</t>
  </si>
  <si>
    <t>ACARREO COSECHA A BODEGA</t>
  </si>
  <si>
    <t>TRASLADO INSUMOS</t>
  </si>
  <si>
    <t>MAYO-SEPT.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</si>
  <si>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</si>
  <si>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</si>
  <si>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</si>
  <si>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</si>
  <si>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</si>
  <si>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</si>
  <si>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</si>
  <si>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</si>
  <si>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</si>
  <si>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INSECTICIDA</t>
  </si>
  <si>
    <t>LT</t>
  </si>
  <si>
    <t>OCTUBRE-NOV.</t>
  </si>
  <si>
    <t>FUNGUICIDA</t>
  </si>
  <si>
    <t>HERBICIDA</t>
  </si>
  <si>
    <t>JUNIO-SEPT.</t>
  </si>
  <si>
    <t>FERTILIZANTE FOLIAR</t>
  </si>
  <si>
    <t>AGOSTO-OCTUBRE</t>
  </si>
  <si>
    <t>Subtotal Insumos</t>
  </si>
  <si>
    <t>OTROS</t>
  </si>
  <si>
    <t>Item</t>
  </si>
  <si>
    <t>SACOS</t>
  </si>
  <si>
    <t xml:space="preserve">UN </t>
  </si>
  <si>
    <t>DICIEM-ENERO</t>
  </si>
  <si>
    <t>HILO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</si>
  <si>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</si>
  <si>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</si>
  <si>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</si>
  <si>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</si>
  <si>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</si>
  <si>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</si>
  <si>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</si>
  <si>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</si>
  <si>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</si>
  <si>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</si>
  <si>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</si>
  <si>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</si>
  <si>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</si>
  <si>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</si>
  <si>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</si>
  <si>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</si>
  <si>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</si>
  <si>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</si>
  <si>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</si>
  <si>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</si>
  <si>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</si>
  <si>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</si>
  <si>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</si>
  <si>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</si>
  <si>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</si>
  <si>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</si>
  <si>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</si>
  <si>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</si>
  <si>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                                                 </t>
  </si>
  <si>
    <t xml:space="preserve">                                                           </t>
  </si>
  <si>
    <t>ZERO SEC O SIMILAR</t>
  </si>
  <si>
    <t>LORBAN 4 E O SIMILAR</t>
  </si>
  <si>
    <t>MANZATE O SIMILAR</t>
  </si>
  <si>
    <t>CENTURION 240 EC O SIMILAR</t>
  </si>
  <si>
    <t>TERRASORFOLIAR O SIMILAR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</si>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</sst>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12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ill="1"/>
    <xf numFmtId="0" fontId="0" fillId="9" borderId="0" xfId="0" applyFill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0" fillId="9" borderId="1" xfId="0" applyFill="1" applyBorder="1"/>
    <xf numFmtId="0" fontId="4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/>
    <xf numFmtId="164" fontId="17" fillId="5" borderId="13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6" zoomScaleNormal="96" workbookViewId="0">
      <selection activeCell="D15" sqref="D15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2" t="s">
        <v>0</v>
      </c>
      <c r="C9" s="93" t="s">
        <v>1</v>
      </c>
      <c r="D9" s="19"/>
      <c r="E9" s="110" t="s">
        <v>2</v>
      </c>
      <c r="F9" s="111"/>
      <c r="G9" s="97">
        <v>17</v>
      </c>
    </row>
    <row r="10" spans="1:7" ht="15" x14ac:dyDescent="0.25">
      <c r="A10" s="3"/>
      <c r="B10" s="18" t="s">
        <v>3</v>
      </c>
      <c r="C10" s="94" t="s">
        <v>4</v>
      </c>
      <c r="D10" s="20"/>
      <c r="E10" s="108" t="s">
        <v>5</v>
      </c>
      <c r="F10" s="109"/>
      <c r="G10" s="95" t="s">
        <v>6</v>
      </c>
    </row>
    <row r="11" spans="1:7" ht="15" x14ac:dyDescent="0.25">
      <c r="A11" s="3"/>
      <c r="B11" s="18" t="s">
        <v>7</v>
      </c>
      <c r="C11" s="95" t="s">
        <v>8</v>
      </c>
      <c r="D11" s="20"/>
      <c r="E11" s="108" t="s">
        <v>9</v>
      </c>
      <c r="F11" s="109"/>
      <c r="G11" s="98">
        <v>160000</v>
      </c>
    </row>
    <row r="12" spans="1:7" ht="11.25" customHeight="1" x14ac:dyDescent="0.25">
      <c r="A12" s="3"/>
      <c r="B12" s="18" t="s">
        <v>10</v>
      </c>
      <c r="C12" s="96" t="s">
        <v>118</v>
      </c>
      <c r="D12" s="20"/>
      <c r="E12" s="13" t="s">
        <v>11</v>
      </c>
      <c r="F12" s="99"/>
      <c r="G12" s="7">
        <f>G9*G11</f>
        <v>2720000</v>
      </c>
    </row>
    <row r="13" spans="1:7" ht="12.75" customHeight="1" x14ac:dyDescent="0.25">
      <c r="A13" s="3"/>
      <c r="B13" s="18" t="s">
        <v>12</v>
      </c>
      <c r="C13" s="96" t="s">
        <v>119</v>
      </c>
      <c r="D13" s="20"/>
      <c r="E13" s="108" t="s">
        <v>13</v>
      </c>
      <c r="F13" s="109"/>
      <c r="G13" s="96" t="s">
        <v>14</v>
      </c>
    </row>
    <row r="14" spans="1:7" ht="30" customHeight="1" x14ac:dyDescent="0.25">
      <c r="A14" s="3"/>
      <c r="B14" s="18" t="s">
        <v>15</v>
      </c>
      <c r="C14" s="96" t="s">
        <v>120</v>
      </c>
      <c r="D14" s="20"/>
      <c r="E14" s="108" t="s">
        <v>16</v>
      </c>
      <c r="F14" s="109"/>
      <c r="G14" s="95" t="s">
        <v>6</v>
      </c>
    </row>
    <row r="15" spans="1:7" ht="16.5" customHeight="1" x14ac:dyDescent="0.25">
      <c r="A15" s="3"/>
      <c r="B15" s="18" t="s">
        <v>17</v>
      </c>
      <c r="C15" s="95" t="s">
        <v>121</v>
      </c>
      <c r="D15" s="20"/>
      <c r="E15" s="112" t="s">
        <v>18</v>
      </c>
      <c r="F15" s="113"/>
      <c r="G15" s="96" t="s">
        <v>19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20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76" t="s">
        <v>21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79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</row>
    <row r="21" spans="1:255" ht="12.75" customHeight="1" x14ac:dyDescent="0.25">
      <c r="A21" s="3"/>
      <c r="B21" s="4" t="s">
        <v>28</v>
      </c>
      <c r="C21" s="5" t="s">
        <v>29</v>
      </c>
      <c r="D21" s="6">
        <v>2</v>
      </c>
      <c r="E21" s="5" t="s">
        <v>30</v>
      </c>
      <c r="F21" s="7">
        <v>35000</v>
      </c>
      <c r="G21" s="7">
        <f>(D21*F21)</f>
        <v>70000</v>
      </c>
    </row>
    <row r="22" spans="1:255" ht="15" customHeight="1" x14ac:dyDescent="0.25">
      <c r="A22" s="3"/>
      <c r="B22" s="4" t="s">
        <v>31</v>
      </c>
      <c r="C22" s="5" t="s">
        <v>29</v>
      </c>
      <c r="D22" s="6">
        <v>5</v>
      </c>
      <c r="E22" s="5" t="s">
        <v>32</v>
      </c>
      <c r="F22" s="7">
        <v>35000</v>
      </c>
      <c r="G22" s="7">
        <f>(D22*F22)</f>
        <v>175000</v>
      </c>
    </row>
    <row r="23" spans="1:255" ht="12.75" customHeight="1" x14ac:dyDescent="0.25">
      <c r="A23" s="3"/>
      <c r="B23" s="4" t="s">
        <v>33</v>
      </c>
      <c r="C23" s="5" t="s">
        <v>29</v>
      </c>
      <c r="D23" s="6">
        <v>2</v>
      </c>
      <c r="E23" s="5" t="s">
        <v>34</v>
      </c>
      <c r="F23" s="7">
        <v>35000</v>
      </c>
      <c r="G23" s="7">
        <f>(D23*F23)</f>
        <v>70000</v>
      </c>
    </row>
    <row r="24" spans="1:255" ht="12.75" customHeight="1" x14ac:dyDescent="0.25">
      <c r="A24" s="3"/>
      <c r="B24" s="4" t="s">
        <v>35</v>
      </c>
      <c r="C24" s="5" t="s">
        <v>29</v>
      </c>
      <c r="D24" s="6">
        <v>2</v>
      </c>
      <c r="E24" s="5" t="s">
        <v>36</v>
      </c>
      <c r="F24" s="7">
        <v>35000</v>
      </c>
      <c r="G24" s="7">
        <f t="shared" ref="G24:G25" si="0">(D24*F24)</f>
        <v>70000</v>
      </c>
    </row>
    <row r="25" spans="1:255" ht="13.5" customHeight="1" x14ac:dyDescent="0.25">
      <c r="B25" s="4" t="s">
        <v>37</v>
      </c>
      <c r="C25" s="5" t="s">
        <v>29</v>
      </c>
      <c r="D25" s="6">
        <v>10</v>
      </c>
      <c r="E25" s="5" t="s">
        <v>38</v>
      </c>
      <c r="F25" s="7">
        <v>35000</v>
      </c>
      <c r="G25" s="7">
        <f t="shared" si="0"/>
        <v>350000</v>
      </c>
    </row>
    <row r="26" spans="1:255" ht="12.75" customHeight="1" x14ac:dyDescent="0.25">
      <c r="A26" s="3"/>
      <c r="B26" s="78" t="s">
        <v>39</v>
      </c>
      <c r="C26" s="86"/>
      <c r="D26" s="86"/>
      <c r="E26" s="86"/>
      <c r="F26" s="87"/>
      <c r="G26" s="83">
        <f>SUM(G21:G25)</f>
        <v>735000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76" t="s">
        <v>40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77" t="s">
        <v>22</v>
      </c>
      <c r="C29" s="79" t="s">
        <v>23</v>
      </c>
      <c r="D29" s="79" t="s">
        <v>24</v>
      </c>
      <c r="E29" s="77" t="s">
        <v>25</v>
      </c>
      <c r="F29" s="79" t="s">
        <v>26</v>
      </c>
      <c r="G29" s="77" t="s">
        <v>27</v>
      </c>
    </row>
    <row r="30" spans="1:255" ht="12" customHeight="1" x14ac:dyDescent="0.25">
      <c r="A30" s="3"/>
      <c r="B30" s="88" t="s">
        <v>41</v>
      </c>
      <c r="C30" s="89" t="s">
        <v>42</v>
      </c>
      <c r="D30" s="89">
        <v>1</v>
      </c>
      <c r="E30" s="89" t="s">
        <v>43</v>
      </c>
      <c r="F30" s="90">
        <v>35000</v>
      </c>
      <c r="G30" s="90">
        <f>D30*F30</f>
        <v>35000</v>
      </c>
    </row>
    <row r="31" spans="1:255" ht="12" customHeight="1" x14ac:dyDescent="0.25">
      <c r="A31" s="3"/>
      <c r="B31" s="78" t="s">
        <v>44</v>
      </c>
      <c r="C31" s="86"/>
      <c r="D31" s="86"/>
      <c r="E31" s="86"/>
      <c r="F31" s="91" t="s">
        <v>45</v>
      </c>
      <c r="G31" s="91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76" t="s">
        <v>46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77" t="s">
        <v>22</v>
      </c>
      <c r="C34" s="77" t="s">
        <v>23</v>
      </c>
      <c r="D34" s="77" t="s">
        <v>24</v>
      </c>
      <c r="E34" s="77" t="s">
        <v>25</v>
      </c>
      <c r="F34" s="79" t="s">
        <v>26</v>
      </c>
      <c r="G34" s="77" t="s">
        <v>27</v>
      </c>
    </row>
    <row r="35" spans="1:11" ht="12.75" customHeight="1" x14ac:dyDescent="0.25">
      <c r="A35" s="3"/>
      <c r="B35" s="4" t="s">
        <v>47</v>
      </c>
      <c r="C35" s="5" t="s">
        <v>48</v>
      </c>
      <c r="D35" s="15">
        <v>1</v>
      </c>
      <c r="E35" s="5" t="s">
        <v>49</v>
      </c>
      <c r="F35" s="7">
        <v>75000</v>
      </c>
      <c r="G35" s="7">
        <f>D35*F35</f>
        <v>75000</v>
      </c>
    </row>
    <row r="36" spans="1:11" ht="12.75" customHeight="1" x14ac:dyDescent="0.25">
      <c r="A36" s="3"/>
      <c r="B36" s="4" t="s">
        <v>50</v>
      </c>
      <c r="C36" s="5" t="s">
        <v>48</v>
      </c>
      <c r="D36" s="15">
        <v>2</v>
      </c>
      <c r="E36" s="5" t="s">
        <v>49</v>
      </c>
      <c r="F36" s="7">
        <v>55000</v>
      </c>
      <c r="G36" s="7">
        <f t="shared" ref="G36:G41" si="1">D36*F36</f>
        <v>110000</v>
      </c>
    </row>
    <row r="37" spans="1:11" ht="12.75" customHeight="1" x14ac:dyDescent="0.25">
      <c r="A37" s="3"/>
      <c r="B37" s="4" t="s">
        <v>51</v>
      </c>
      <c r="C37" s="5" t="s">
        <v>48</v>
      </c>
      <c r="D37" s="15">
        <v>1</v>
      </c>
      <c r="E37" s="5" t="s">
        <v>49</v>
      </c>
      <c r="F37" s="7">
        <v>55000</v>
      </c>
      <c r="G37" s="7">
        <f t="shared" si="1"/>
        <v>55000</v>
      </c>
    </row>
    <row r="38" spans="1:11" ht="12.75" customHeight="1" x14ac:dyDescent="0.25">
      <c r="A38" s="3"/>
      <c r="B38" s="4" t="s">
        <v>52</v>
      </c>
      <c r="C38" s="5" t="s">
        <v>48</v>
      </c>
      <c r="D38" s="15">
        <v>1</v>
      </c>
      <c r="E38" s="5" t="s">
        <v>53</v>
      </c>
      <c r="F38" s="7">
        <v>25000</v>
      </c>
      <c r="G38" s="7">
        <f t="shared" si="1"/>
        <v>25000</v>
      </c>
    </row>
    <row r="39" spans="1:11" ht="12.75" customHeight="1" x14ac:dyDescent="0.25">
      <c r="A39" s="3"/>
      <c r="B39" s="4" t="s">
        <v>54</v>
      </c>
      <c r="C39" s="5" t="s">
        <v>48</v>
      </c>
      <c r="D39" s="15">
        <v>1</v>
      </c>
      <c r="E39" s="5" t="s">
        <v>55</v>
      </c>
      <c r="F39" s="7">
        <v>25000</v>
      </c>
      <c r="G39" s="7">
        <f t="shared" si="1"/>
        <v>25000</v>
      </c>
    </row>
    <row r="40" spans="1:11" ht="12.75" customHeight="1" x14ac:dyDescent="0.25">
      <c r="A40" s="3"/>
      <c r="B40" s="4" t="s">
        <v>56</v>
      </c>
      <c r="C40" s="5" t="s">
        <v>48</v>
      </c>
      <c r="D40" s="15">
        <v>1</v>
      </c>
      <c r="E40" s="5" t="s">
        <v>38</v>
      </c>
      <c r="F40" s="7">
        <v>25000</v>
      </c>
      <c r="G40" s="7">
        <f t="shared" si="1"/>
        <v>25000</v>
      </c>
    </row>
    <row r="41" spans="1:11" ht="12.75" customHeight="1" x14ac:dyDescent="0.25">
      <c r="A41" s="3"/>
      <c r="B41" s="4" t="s">
        <v>57</v>
      </c>
      <c r="C41" s="5" t="s">
        <v>48</v>
      </c>
      <c r="D41" s="15">
        <v>1</v>
      </c>
      <c r="E41" s="5" t="s">
        <v>58</v>
      </c>
      <c r="F41" s="7">
        <v>25000</v>
      </c>
      <c r="G41" s="7">
        <f t="shared" si="1"/>
        <v>25000</v>
      </c>
    </row>
    <row r="42" spans="1:11" ht="12.75" customHeight="1" x14ac:dyDescent="0.25">
      <c r="A42" s="3"/>
      <c r="B42" s="78" t="s">
        <v>59</v>
      </c>
      <c r="C42" s="86"/>
      <c r="D42" s="86"/>
      <c r="E42" s="86"/>
      <c r="F42" s="87"/>
      <c r="G42" s="83">
        <f>SUM(G35:G41)</f>
        <v>340000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76" t="s">
        <v>60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79" t="s">
        <v>61</v>
      </c>
      <c r="C45" s="79" t="s">
        <v>62</v>
      </c>
      <c r="D45" s="79" t="s">
        <v>63</v>
      </c>
      <c r="E45" s="79" t="s">
        <v>25</v>
      </c>
      <c r="F45" s="79" t="s">
        <v>26</v>
      </c>
      <c r="G45" s="79" t="s">
        <v>27</v>
      </c>
      <c r="K45" s="2"/>
    </row>
    <row r="46" spans="1:11" ht="12.75" customHeight="1" x14ac:dyDescent="0.25">
      <c r="A46" s="3"/>
      <c r="B46" s="100" t="s">
        <v>64</v>
      </c>
      <c r="C46" s="84" t="s">
        <v>65</v>
      </c>
      <c r="D46" s="84">
        <v>80</v>
      </c>
      <c r="E46" s="84" t="s">
        <v>49</v>
      </c>
      <c r="F46" s="85">
        <v>2200</v>
      </c>
      <c r="G46" s="85">
        <f>D46*F46</f>
        <v>176000</v>
      </c>
      <c r="K46" s="2"/>
    </row>
    <row r="47" spans="1:11" ht="12.75" customHeight="1" x14ac:dyDescent="0.25">
      <c r="A47" s="3"/>
      <c r="B47" s="10" t="s">
        <v>66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67</v>
      </c>
      <c r="C48" s="11" t="s">
        <v>65</v>
      </c>
      <c r="D48" s="17">
        <v>300</v>
      </c>
      <c r="E48" s="11" t="s">
        <v>49</v>
      </c>
      <c r="F48" s="12">
        <v>1400</v>
      </c>
      <c r="G48" s="16">
        <f>(D48*F48)</f>
        <v>420000</v>
      </c>
    </row>
    <row r="49" spans="1:7" ht="12.75" customHeight="1" x14ac:dyDescent="0.25">
      <c r="A49" s="3"/>
      <c r="B49" s="10" t="s">
        <v>68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113</v>
      </c>
      <c r="C50" s="11" t="s">
        <v>69</v>
      </c>
      <c r="D50" s="17">
        <v>0.4</v>
      </c>
      <c r="E50" s="11" t="s">
        <v>70</v>
      </c>
      <c r="F50" s="12">
        <v>56000</v>
      </c>
      <c r="G50" s="16">
        <f>D51*F51</f>
        <v>15300</v>
      </c>
    </row>
    <row r="51" spans="1:7" ht="12.75" customHeight="1" x14ac:dyDescent="0.25">
      <c r="A51" s="3"/>
      <c r="B51" s="13" t="s">
        <v>114</v>
      </c>
      <c r="C51" s="14" t="s">
        <v>69</v>
      </c>
      <c r="D51" s="14">
        <v>1</v>
      </c>
      <c r="E51" s="14" t="s">
        <v>53</v>
      </c>
      <c r="F51" s="12">
        <v>15300</v>
      </c>
      <c r="G51" s="16">
        <f>(D51*F51)</f>
        <v>15300</v>
      </c>
    </row>
    <row r="52" spans="1:7" ht="12.75" customHeight="1" x14ac:dyDescent="0.25">
      <c r="A52" s="3"/>
      <c r="B52" s="10" t="s">
        <v>71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115</v>
      </c>
      <c r="C53" s="14" t="s">
        <v>65</v>
      </c>
      <c r="D53" s="14">
        <v>2</v>
      </c>
      <c r="E53" s="14" t="s">
        <v>53</v>
      </c>
      <c r="F53" s="12">
        <v>8500</v>
      </c>
      <c r="G53" s="16">
        <f t="shared" ref="G53:G57" si="2">(D53*F53)</f>
        <v>17000</v>
      </c>
    </row>
    <row r="54" spans="1:7" ht="12.75" customHeight="1" x14ac:dyDescent="0.25">
      <c r="A54" s="3"/>
      <c r="B54" s="10" t="s">
        <v>72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116</v>
      </c>
      <c r="C55" s="14" t="s">
        <v>69</v>
      </c>
      <c r="D55" s="14">
        <v>0.5</v>
      </c>
      <c r="E55" s="14" t="s">
        <v>73</v>
      </c>
      <c r="F55" s="12">
        <v>53500</v>
      </c>
      <c r="G55" s="16">
        <f t="shared" si="2"/>
        <v>26750</v>
      </c>
    </row>
    <row r="56" spans="1:7" ht="12.75" customHeight="1" x14ac:dyDescent="0.25">
      <c r="A56" s="3"/>
      <c r="B56" s="10" t="s">
        <v>74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117</v>
      </c>
      <c r="C57" s="14" t="s">
        <v>69</v>
      </c>
      <c r="D57" s="14">
        <v>3</v>
      </c>
      <c r="E57" s="14" t="s">
        <v>75</v>
      </c>
      <c r="F57" s="12">
        <v>11000</v>
      </c>
      <c r="G57" s="16">
        <f t="shared" si="2"/>
        <v>33000</v>
      </c>
    </row>
    <row r="58" spans="1:7" ht="13.5" customHeight="1" x14ac:dyDescent="0.25">
      <c r="A58" s="3"/>
      <c r="B58" s="78" t="s">
        <v>76</v>
      </c>
      <c r="C58" s="86"/>
      <c r="D58" s="86"/>
      <c r="E58" s="86"/>
      <c r="F58" s="87"/>
      <c r="G58" s="83">
        <f>SUM(G46:G57)</f>
        <v>703350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76" t="s">
        <v>77</v>
      </c>
      <c r="C60" s="32"/>
      <c r="D60" s="32"/>
      <c r="E60" s="32"/>
      <c r="F60" s="29"/>
      <c r="G60" s="29"/>
    </row>
    <row r="61" spans="1:7" ht="24" customHeight="1" x14ac:dyDescent="0.25">
      <c r="A61" s="3"/>
      <c r="B61" s="77" t="s">
        <v>78</v>
      </c>
      <c r="C61" s="79" t="s">
        <v>62</v>
      </c>
      <c r="D61" s="79" t="s">
        <v>63</v>
      </c>
      <c r="E61" s="77" t="s">
        <v>25</v>
      </c>
      <c r="F61" s="79" t="s">
        <v>26</v>
      </c>
      <c r="G61" s="77" t="s">
        <v>27</v>
      </c>
    </row>
    <row r="62" spans="1:7" ht="12.75" customHeight="1" x14ac:dyDescent="0.25">
      <c r="A62" s="3"/>
      <c r="B62" s="4" t="s">
        <v>79</v>
      </c>
      <c r="C62" s="11" t="s">
        <v>80</v>
      </c>
      <c r="D62" s="12">
        <v>60</v>
      </c>
      <c r="E62" s="5" t="s">
        <v>81</v>
      </c>
      <c r="F62" s="12">
        <v>185</v>
      </c>
      <c r="G62" s="12">
        <f>D62*F62</f>
        <v>11100</v>
      </c>
    </row>
    <row r="63" spans="1:7" ht="12.75" customHeight="1" x14ac:dyDescent="0.25">
      <c r="A63" s="3"/>
      <c r="B63" s="4" t="s">
        <v>82</v>
      </c>
      <c r="C63" s="11" t="s">
        <v>83</v>
      </c>
      <c r="D63" s="80">
        <v>0.1</v>
      </c>
      <c r="E63" s="5" t="s">
        <v>81</v>
      </c>
      <c r="F63" s="12">
        <v>4000</v>
      </c>
      <c r="G63" s="12">
        <f>D63*F63</f>
        <v>400</v>
      </c>
    </row>
    <row r="64" spans="1:7" ht="13.5" customHeight="1" x14ac:dyDescent="0.25">
      <c r="A64" s="3"/>
      <c r="B64" s="78" t="s">
        <v>84</v>
      </c>
      <c r="C64" s="81"/>
      <c r="D64" s="81"/>
      <c r="E64" s="81"/>
      <c r="F64" s="82"/>
      <c r="G64" s="83">
        <f>SUM(G62:G63)</f>
        <v>11500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85</v>
      </c>
      <c r="C66" s="71"/>
      <c r="D66" s="71"/>
      <c r="E66" s="71"/>
      <c r="F66" s="71"/>
      <c r="G66" s="102">
        <f>G26+G31+G42+G58+G64</f>
        <v>1824850</v>
      </c>
    </row>
    <row r="67" spans="1:7" ht="12" customHeight="1" x14ac:dyDescent="0.25">
      <c r="A67" s="3"/>
      <c r="B67" s="72" t="s">
        <v>86</v>
      </c>
      <c r="C67" s="30"/>
      <c r="D67" s="30"/>
      <c r="E67" s="30"/>
      <c r="F67" s="30"/>
      <c r="G67" s="103">
        <f>G66*0.05</f>
        <v>91242.5</v>
      </c>
    </row>
    <row r="68" spans="1:7" ht="12" customHeight="1" x14ac:dyDescent="0.25">
      <c r="A68" s="3"/>
      <c r="B68" s="73" t="s">
        <v>87</v>
      </c>
      <c r="C68" s="37"/>
      <c r="D68" s="37"/>
      <c r="E68" s="37"/>
      <c r="F68" s="37"/>
      <c r="G68" s="104">
        <f>G67+G66</f>
        <v>1916092.5</v>
      </c>
    </row>
    <row r="69" spans="1:7" ht="12" customHeight="1" x14ac:dyDescent="0.25">
      <c r="A69" s="3"/>
      <c r="B69" s="72" t="s">
        <v>88</v>
      </c>
      <c r="C69" s="30"/>
      <c r="D69" s="30"/>
      <c r="E69" s="30"/>
      <c r="F69" s="30"/>
      <c r="G69" s="103">
        <f>G12</f>
        <v>2720000</v>
      </c>
    </row>
    <row r="70" spans="1:7" ht="12" customHeight="1" x14ac:dyDescent="0.25">
      <c r="A70" s="3"/>
      <c r="B70" s="74" t="s">
        <v>89</v>
      </c>
      <c r="C70" s="75"/>
      <c r="D70" s="75"/>
      <c r="E70" s="75"/>
      <c r="F70" s="75"/>
      <c r="G70" s="105">
        <f>G69-G68</f>
        <v>803907.5</v>
      </c>
    </row>
    <row r="71" spans="1:7" ht="12" customHeight="1" x14ac:dyDescent="0.25">
      <c r="A71" s="3"/>
      <c r="B71" s="38" t="s">
        <v>90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91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92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93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94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95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96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97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98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78</v>
      </c>
      <c r="C82" s="58" t="s">
        <v>99</v>
      </c>
      <c r="D82" s="59" t="s">
        <v>100</v>
      </c>
      <c r="E82" s="43"/>
      <c r="F82" s="43"/>
      <c r="G82" s="40"/>
    </row>
    <row r="83" spans="1:7" ht="12" customHeight="1" x14ac:dyDescent="0.25">
      <c r="A83" s="3"/>
      <c r="B83" s="60" t="s">
        <v>101</v>
      </c>
      <c r="C83" s="61">
        <f>G26</f>
        <v>735000</v>
      </c>
      <c r="D83" s="62">
        <f>(C83/C89)</f>
        <v>0.38359317204153764</v>
      </c>
      <c r="E83" s="43"/>
      <c r="F83" s="43"/>
      <c r="G83" s="40"/>
    </row>
    <row r="84" spans="1:7" ht="12" customHeight="1" x14ac:dyDescent="0.25">
      <c r="A84" s="3"/>
      <c r="B84" s="60" t="s">
        <v>102</v>
      </c>
      <c r="C84" s="63">
        <f>G31</f>
        <v>35000</v>
      </c>
      <c r="D84" s="62">
        <f>C84/C89</f>
        <v>1.8266341525787509E-2</v>
      </c>
      <c r="E84" s="43"/>
      <c r="F84" s="43"/>
      <c r="G84" s="40"/>
    </row>
    <row r="85" spans="1:7" ht="12" customHeight="1" x14ac:dyDescent="0.25">
      <c r="A85" s="3"/>
      <c r="B85" s="60" t="s">
        <v>103</v>
      </c>
      <c r="C85" s="61">
        <f>G42</f>
        <v>340000</v>
      </c>
      <c r="D85" s="62">
        <f>(C85/C89)</f>
        <v>0.17744446053622151</v>
      </c>
      <c r="E85" s="43"/>
      <c r="F85" s="43"/>
      <c r="G85" s="40"/>
    </row>
    <row r="86" spans="1:7" ht="12" customHeight="1" x14ac:dyDescent="0.25">
      <c r="A86" s="3"/>
      <c r="B86" s="60" t="s">
        <v>61</v>
      </c>
      <c r="C86" s="61">
        <f>G58</f>
        <v>703350</v>
      </c>
      <c r="D86" s="62">
        <f>(C86/C89)</f>
        <v>0.36707518034750408</v>
      </c>
      <c r="E86" s="43"/>
      <c r="F86" s="43"/>
      <c r="G86" s="40"/>
    </row>
    <row r="87" spans="1:7" ht="12" customHeight="1" x14ac:dyDescent="0.25">
      <c r="A87" s="3"/>
      <c r="B87" s="60" t="s">
        <v>104</v>
      </c>
      <c r="C87" s="64">
        <f>G64</f>
        <v>11500</v>
      </c>
      <c r="D87" s="101">
        <f>C87/C89</f>
        <v>6.0017979299016094E-3</v>
      </c>
      <c r="E87" s="44"/>
      <c r="F87" s="44"/>
      <c r="G87" s="40"/>
    </row>
    <row r="88" spans="1:7" ht="12" customHeight="1" x14ac:dyDescent="0.25">
      <c r="A88" s="3"/>
      <c r="B88" s="60" t="s">
        <v>105</v>
      </c>
      <c r="C88" s="64">
        <f>G67</f>
        <v>91242.5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106</v>
      </c>
      <c r="C89" s="65">
        <f>SUM(C83:C88)</f>
        <v>1916092.5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107</v>
      </c>
      <c r="D92" s="67"/>
      <c r="E92" s="67"/>
      <c r="F92" s="44"/>
      <c r="G92" s="40"/>
    </row>
    <row r="93" spans="1:7" ht="12" customHeight="1" x14ac:dyDescent="0.25">
      <c r="A93" s="3"/>
      <c r="B93" s="57" t="s">
        <v>108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109</v>
      </c>
      <c r="C94" s="65">
        <f>C89/C93</f>
        <v>127739.5</v>
      </c>
      <c r="D94" s="65">
        <f>C89/D93</f>
        <v>112711.32352941176</v>
      </c>
      <c r="E94" s="65">
        <f>C89/E93</f>
        <v>100846.97368421052</v>
      </c>
      <c r="F94" s="46"/>
      <c r="G94" s="47"/>
    </row>
    <row r="95" spans="1:7" ht="15.6" customHeight="1" x14ac:dyDescent="0.25">
      <c r="A95" s="3"/>
      <c r="B95" s="38" t="s">
        <v>110</v>
      </c>
      <c r="C95" s="42"/>
      <c r="D95" s="42" t="s">
        <v>111</v>
      </c>
      <c r="E95" s="42"/>
      <c r="F95" s="42"/>
      <c r="G95" s="42"/>
    </row>
    <row r="97" spans="4:4" ht="11.25" customHeight="1" x14ac:dyDescent="0.25">
      <c r="D97" s="22" t="s">
        <v>112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2023-03-21T12:53:58Z</dcterms:modified>
  <cp:category/>
  <cp:contentStatus/>
</cp:coreProperties>
</file>