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showHorizontalScroll="0" showVerticalScroll="0" showSheetTabs="0" xWindow="0" yWindow="0" windowWidth="19180" windowHeight="6970"/>
  </bookViews>
  <sheets>
    <sheet name="Liliu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D89" i="1"/>
  <c r="G48" i="1" l="1"/>
  <c r="G22" i="1" l="1"/>
  <c r="G23" i="1"/>
  <c r="G24" i="1"/>
  <c r="G25" i="1"/>
  <c r="G26" i="1"/>
  <c r="G27" i="1"/>
  <c r="G46" i="1"/>
  <c r="G47" i="1"/>
  <c r="G50" i="1"/>
  <c r="G44" i="1"/>
  <c r="G56" i="1"/>
  <c r="G57" i="1"/>
  <c r="G55" i="1"/>
  <c r="G58" i="1" l="1"/>
  <c r="G51" i="1"/>
  <c r="G38" i="1" l="1"/>
  <c r="G37" i="1"/>
  <c r="G39" i="1" s="1"/>
  <c r="G12" i="1" l="1"/>
  <c r="C83" i="1" l="1"/>
  <c r="G21" i="1"/>
  <c r="G28" i="1" s="1"/>
  <c r="G63" i="1"/>
  <c r="G60" i="1" l="1"/>
  <c r="C79" i="1"/>
  <c r="C82" i="1"/>
  <c r="C81" i="1"/>
  <c r="G61" i="1" l="1"/>
  <c r="G62" i="1" l="1"/>
  <c r="C84" i="1"/>
  <c r="C85" i="1" s="1"/>
  <c r="D82" i="1" s="1"/>
  <c r="D90" i="1" l="1"/>
  <c r="C90" i="1"/>
  <c r="E90" i="1"/>
  <c r="G64" i="1"/>
  <c r="D84" i="1"/>
  <c r="D81" i="1"/>
  <c r="D83" i="1"/>
  <c r="D79" i="1"/>
  <c r="D85" i="1" l="1"/>
</calcChain>
</file>

<file path=xl/sharedStrings.xml><?xml version="1.0" encoding="utf-8"?>
<sst xmlns="http://schemas.openxmlformats.org/spreadsheetml/2006/main" count="149" uniqueCount="108">
  <si>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</si>
  <si>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</si>
  <si>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</si>
  <si>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</si>
  <si>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</si>
  <si>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</si>
  <si>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</si>
  <si>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</si>
  <si>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</si>
  <si>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</si>
  <si>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</si>
  <si>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</si>
  <si>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</si>
  <si>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</si>
  <si>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</si>
  <si>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</si>
  <si>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</si>
  <si>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</si>
  <si>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</si>
  <si>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</si>
  <si>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</si>
  <si>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</si>
  <si>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</si>
  <si>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</si>
  <si>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</si>
  <si>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</si>
  <si>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</si>
  <si>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</si>
  <si>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</si>
  <si>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</si>
  <si>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</si>
  <si>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</si>
  <si>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</si>
  <si>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</si>
  <si>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</si>
  <si>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</si>
  <si>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</si>
  <si>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</si>
  <si>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</si>
  <si>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</si>
  <si>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</si>
  <si>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</si>
  <si>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</si>
  <si>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</si>
  <si>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</si>
  <si>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</si>
  <si>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</si>
  <si>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</si>
  <si>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</si>
  <si>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</si>
  <si>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</si>
  <si>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</si>
  <si>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</si>
  <si>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</si>
  <si>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</si>
  <si>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</si>
  <si>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</si>
  <si>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</si>
  <si>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Septiembre</t>
  </si>
  <si>
    <t>Desmalezado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</si>
  <si>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</si>
  <si>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</si>
  <si>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</si>
  <si>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</si>
  <si>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</si>
  <si>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</si>
  <si>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Riegos</t>
  </si>
  <si>
    <t>Enero-Octubre</t>
  </si>
  <si>
    <t>Estructuras productivas dañadas por sismos-Tormenta viento</t>
  </si>
  <si>
    <t>Aplicación de Agroproductos</t>
  </si>
  <si>
    <t>Cosecha</t>
  </si>
  <si>
    <t>Julio-Agosto</t>
  </si>
  <si>
    <t>FERTILIZANTE</t>
  </si>
  <si>
    <t>Saco 25 Kg</t>
  </si>
  <si>
    <t>Fosfato Diamónico</t>
  </si>
  <si>
    <t>Saco 50 Kg</t>
  </si>
  <si>
    <t>INSECTICIDA</t>
  </si>
  <si>
    <t>Dipel WG</t>
  </si>
  <si>
    <t>Kg</t>
  </si>
  <si>
    <t>Julio</t>
  </si>
  <si>
    <t>LILIUM</t>
  </si>
  <si>
    <t>Asiatico</t>
  </si>
  <si>
    <t>RENDIMIENTO ( Varas/Há.)</t>
  </si>
  <si>
    <t>PRECIO ESPERADO ($/Vara)</t>
  </si>
  <si>
    <t>Octubre-Noviembre</t>
  </si>
  <si>
    <t>Siembra</t>
  </si>
  <si>
    <t>Agosto</t>
  </si>
  <si>
    <t>Agosto-Octubre</t>
  </si>
  <si>
    <t>Septiembre-Octubre</t>
  </si>
  <si>
    <t>Octubre-Novimbre</t>
  </si>
  <si>
    <t xml:space="preserve">Unidad </t>
  </si>
  <si>
    <t>SEMILLAS</t>
  </si>
  <si>
    <t>Bulbos</t>
  </si>
  <si>
    <t>Alambre</t>
  </si>
  <si>
    <t>kg</t>
  </si>
  <si>
    <t>Tutores</t>
  </si>
  <si>
    <t>7. Método de siembra en líneas a un marco de  0.5 m x 0.4 m.</t>
  </si>
  <si>
    <t>8. Productividad durante todo el año, cocentrándose en los meses Octubre-Noviembre.</t>
  </si>
  <si>
    <t>Rendimiento (Varas/hà)</t>
  </si>
  <si>
    <t>Costo unitario ($/Vara) (*)</t>
  </si>
  <si>
    <t>Urea Granulada</t>
  </si>
  <si>
    <t>ESCENARIOS COSTO UNITARIO  ($/Vara)</t>
  </si>
  <si>
    <t>Cinta de Riego (3810 mts)</t>
  </si>
  <si>
    <t>Nivelación de Suelo y Abonado de Fondo</t>
  </si>
  <si>
    <t>Guano no Avícola</t>
  </si>
  <si>
    <t xml:space="preserve">Rollos 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</si>
  <si>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</si>
  <si>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Florerias, Ferias Libres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</si>
</sst>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164" fontId="1" fillId="2" borderId="22" xfId="0" applyNumberFormat="1" applyFont="1" applyFill="1" applyBorder="1" applyAlignment="1">
      <alignment vertical="center"/>
    </xf>
    <xf numFmtId="0" fontId="12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49" fontId="12" fillId="2" borderId="22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11" fillId="2" borderId="6" xfId="0" applyNumberFormat="1" applyFont="1" applyFill="1" applyBorder="1" applyAlignment="1"/>
    <xf numFmtId="49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/>
    <xf numFmtId="49" fontId="13" fillId="2" borderId="6" xfId="0" applyNumberFormat="1" applyFont="1" applyFill="1" applyBorder="1" applyAlignment="1"/>
    <xf numFmtId="0" fontId="11" fillId="2" borderId="6" xfId="0" applyFont="1" applyFill="1" applyBorder="1" applyAlignment="1">
      <alignment horizontal="center"/>
    </xf>
    <xf numFmtId="49" fontId="11" fillId="2" borderId="6" xfId="0" applyNumberFormat="1" applyFont="1" applyFill="1" applyBorder="1" applyAlignment="1"/>
    <xf numFmtId="49" fontId="1" fillId="3" borderId="60" xfId="0" applyNumberFormat="1" applyFont="1" applyFill="1" applyBorder="1" applyAlignment="1">
      <alignment horizontal="center" vertical="center" wrapText="1"/>
    </xf>
    <xf numFmtId="49" fontId="1" fillId="0" borderId="56" xfId="0" applyNumberFormat="1" applyFont="1" applyFill="1" applyBorder="1" applyAlignment="1">
      <alignment horizontal="center" vertical="center" wrapText="1"/>
    </xf>
    <xf numFmtId="49" fontId="11" fillId="2" borderId="59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1" fillId="5" borderId="32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14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 vertical="center"/>
    </xf>
    <xf numFmtId="0" fontId="14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wrapText="1"/>
    </xf>
    <xf numFmtId="3" fontId="4" fillId="2" borderId="58" xfId="0" applyNumberFormat="1" applyFont="1" applyFill="1" applyBorder="1" applyAlignment="1">
      <alignment horizontal="right" wrapText="1"/>
    </xf>
    <xf numFmtId="49" fontId="4" fillId="2" borderId="57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 wrapText="1"/>
    </xf>
    <xf numFmtId="0" fontId="4" fillId="2" borderId="56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49" fontId="15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3" fontId="4" fillId="2" borderId="12" xfId="0" applyNumberFormat="1" applyFont="1" applyFill="1" applyBorder="1" applyAlignment="1"/>
    <xf numFmtId="0" fontId="4" fillId="2" borderId="12" xfId="0" applyFont="1" applyFill="1" applyBorder="1" applyAlignment="1">
      <alignment horizontal="left"/>
    </xf>
    <xf numFmtId="49" fontId="15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16" fillId="0" borderId="47" xfId="0" applyFont="1" applyFill="1" applyBorder="1"/>
    <xf numFmtId="0" fontId="16" fillId="0" borderId="49" xfId="0" applyFont="1" applyFill="1" applyBorder="1"/>
    <xf numFmtId="0" fontId="6" fillId="2" borderId="22" xfId="0" applyFont="1" applyFill="1" applyBorder="1" applyAlignment="1">
      <alignment vertical="center"/>
    </xf>
    <xf numFmtId="49" fontId="17" fillId="2" borderId="44" xfId="0" applyNumberFormat="1" applyFont="1" applyFill="1" applyBorder="1" applyAlignment="1">
      <alignment vertical="center"/>
    </xf>
    <xf numFmtId="0" fontId="4" fillId="2" borderId="45" xfId="0" applyFont="1" applyFill="1" applyBorder="1" applyAlignment="1"/>
    <xf numFmtId="0" fontId="4" fillId="2" borderId="46" xfId="0" applyFont="1" applyFill="1" applyBorder="1" applyAlignment="1"/>
    <xf numFmtId="164" fontId="15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/>
    <xf numFmtId="0" fontId="4" fillId="2" borderId="48" xfId="0" applyFont="1" applyFill="1" applyBorder="1" applyAlignment="1"/>
    <xf numFmtId="0" fontId="4" fillId="2" borderId="50" xfId="0" applyFont="1" applyFill="1" applyBorder="1" applyAlignment="1"/>
    <xf numFmtId="0" fontId="4" fillId="2" borderId="51" xfId="0" applyFont="1" applyFill="1" applyBorder="1" applyAlignment="1"/>
    <xf numFmtId="0" fontId="4" fillId="2" borderId="22" xfId="0" applyFont="1" applyFill="1" applyBorder="1" applyAlignment="1">
      <alignment vertical="center"/>
    </xf>
    <xf numFmtId="0" fontId="4" fillId="9" borderId="43" xfId="0" applyFont="1" applyFill="1" applyBorder="1" applyAlignment="1"/>
    <xf numFmtId="0" fontId="4" fillId="7" borderId="22" xfId="0" applyFont="1" applyFill="1" applyBorder="1" applyAlignment="1"/>
    <xf numFmtId="49" fontId="17" fillId="8" borderId="34" xfId="0" applyNumberFormat="1" applyFont="1" applyFill="1" applyBorder="1" applyAlignment="1">
      <alignment vertical="center"/>
    </xf>
    <xf numFmtId="49" fontId="17" fillId="8" borderId="23" xfId="0" applyNumberFormat="1" applyFont="1" applyFill="1" applyBorder="1" applyAlignment="1">
      <alignment vertical="center"/>
    </xf>
    <xf numFmtId="49" fontId="4" fillId="8" borderId="35" xfId="0" applyNumberFormat="1" applyFont="1" applyFill="1" applyBorder="1" applyAlignment="1"/>
    <xf numFmtId="49" fontId="17" fillId="2" borderId="36" xfId="0" applyNumberFormat="1" applyFont="1" applyFill="1" applyBorder="1" applyAlignment="1">
      <alignment vertical="center"/>
    </xf>
    <xf numFmtId="3" fontId="17" fillId="2" borderId="6" xfId="0" applyNumberFormat="1" applyFont="1" applyFill="1" applyBorder="1" applyAlignment="1">
      <alignment vertical="center"/>
    </xf>
    <xf numFmtId="9" fontId="4" fillId="2" borderId="37" xfId="0" applyNumberFormat="1" applyFont="1" applyFill="1" applyBorder="1" applyAlignment="1"/>
    <xf numFmtId="0" fontId="17" fillId="2" borderId="6" xfId="0" applyNumberFormat="1" applyFont="1" applyFill="1" applyBorder="1" applyAlignment="1">
      <alignment vertical="center"/>
    </xf>
    <xf numFmtId="165" fontId="17" fillId="2" borderId="6" xfId="0" applyNumberFormat="1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49" fontId="17" fillId="8" borderId="38" xfId="0" applyNumberFormat="1" applyFont="1" applyFill="1" applyBorder="1" applyAlignment="1">
      <alignment vertical="center"/>
    </xf>
    <xf numFmtId="165" fontId="17" fillId="8" borderId="39" xfId="0" applyNumberFormat="1" applyFont="1" applyFill="1" applyBorder="1" applyAlignment="1">
      <alignment vertical="center"/>
    </xf>
    <xf numFmtId="9" fontId="17" fillId="8" borderId="40" xfId="0" applyNumberFormat="1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5" fillId="9" borderId="21" xfId="0" applyFont="1" applyFill="1" applyBorder="1" applyAlignment="1">
      <alignment vertical="center"/>
    </xf>
    <xf numFmtId="49" fontId="8" fillId="9" borderId="22" xfId="0" applyNumberFormat="1" applyFont="1" applyFill="1" applyBorder="1" applyAlignment="1">
      <alignment vertical="center"/>
    </xf>
    <xf numFmtId="0" fontId="15" fillId="9" borderId="22" xfId="0" applyFont="1" applyFill="1" applyBorder="1" applyAlignment="1">
      <alignment vertical="center"/>
    </xf>
    <xf numFmtId="0" fontId="15" fillId="9" borderId="52" xfId="0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49" fontId="17" fillId="8" borderId="53" xfId="0" applyNumberFormat="1" applyFont="1" applyFill="1" applyBorder="1" applyAlignment="1">
      <alignment vertical="center"/>
    </xf>
    <xf numFmtId="3" fontId="17" fillId="8" borderId="54" xfId="0" applyNumberFormat="1" applyFont="1" applyFill="1" applyBorder="1" applyAlignment="1">
      <alignment vertical="center"/>
    </xf>
    <xf numFmtId="3" fontId="17" fillId="8" borderId="55" xfId="0" applyNumberFormat="1" applyFont="1" applyFill="1" applyBorder="1" applyAlignment="1">
      <alignment vertical="center"/>
    </xf>
    <xf numFmtId="0" fontId="17" fillId="7" borderId="22" xfId="0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165" fontId="17" fillId="8" borderId="40" xfId="0" applyNumberFormat="1" applyFont="1" applyFill="1" applyBorder="1" applyAlignment="1">
      <alignment vertical="center"/>
    </xf>
    <xf numFmtId="49" fontId="1" fillId="3" borderId="60" xfId="0" applyNumberFormat="1" applyFont="1" applyFill="1" applyBorder="1" applyAlignment="1">
      <alignment horizontal="center" vertical="center"/>
    </xf>
    <xf numFmtId="49" fontId="6" fillId="3" borderId="61" xfId="0" applyNumberFormat="1" applyFont="1" applyFill="1" applyBorder="1" applyAlignment="1">
      <alignment vertical="center"/>
    </xf>
    <xf numFmtId="0" fontId="6" fillId="3" borderId="61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vertical="center"/>
    </xf>
    <xf numFmtId="3" fontId="6" fillId="3" borderId="61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3" fontId="4" fillId="2" borderId="5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 wrapText="1"/>
    </xf>
    <xf numFmtId="49" fontId="8" fillId="9" borderId="41" xfId="0" applyNumberFormat="1" applyFont="1" applyFill="1" applyBorder="1" applyAlignment="1">
      <alignment vertical="center"/>
    </xf>
    <xf numFmtId="0" fontId="17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91"/>
  <sheetViews>
    <sheetView showGridLines="0" tabSelected="1" topLeftCell="A61" zoomScaleNormal="100" workbookViewId="0">
      <selection activeCell="C11" sqref="C11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2" width="10.81640625" style="1" customWidth="1"/>
  </cols>
  <sheetData>
    <row r="1" spans="1:7" ht="15" customHeight="1" x14ac:dyDescent="0.35">
      <c r="A1" s="2"/>
      <c r="B1" s="2"/>
      <c r="C1" s="2"/>
      <c r="D1" s="2"/>
      <c r="E1" s="2"/>
      <c r="F1" s="2"/>
      <c r="G1" s="2"/>
    </row>
    <row r="2" spans="1:7" ht="15" customHeight="1" x14ac:dyDescent="0.35">
      <c r="A2" s="2"/>
      <c r="B2" s="2"/>
      <c r="C2" s="2"/>
      <c r="D2" s="2"/>
      <c r="E2" s="2"/>
      <c r="F2" s="2"/>
      <c r="G2" s="2"/>
    </row>
    <row r="3" spans="1:7" ht="15" customHeight="1" x14ac:dyDescent="0.35">
      <c r="A3" s="2"/>
      <c r="B3" s="2"/>
      <c r="C3" s="2"/>
      <c r="D3" s="2"/>
      <c r="E3" s="2"/>
      <c r="F3" s="2"/>
      <c r="G3" s="2"/>
    </row>
    <row r="4" spans="1:7" ht="15" customHeight="1" x14ac:dyDescent="0.35">
      <c r="A4" s="2"/>
      <c r="B4" s="2"/>
      <c r="C4" s="2"/>
      <c r="D4" s="2"/>
      <c r="E4" s="2"/>
      <c r="F4" s="2"/>
      <c r="G4" s="2"/>
    </row>
    <row r="5" spans="1:7" ht="15" customHeight="1" x14ac:dyDescent="0.35">
      <c r="A5" s="2"/>
      <c r="B5" s="2"/>
      <c r="C5" s="2"/>
      <c r="D5" s="2"/>
      <c r="E5" s="2"/>
      <c r="F5" s="2"/>
      <c r="G5" s="2"/>
    </row>
    <row r="6" spans="1:7" ht="15" customHeight="1" x14ac:dyDescent="0.35">
      <c r="A6" s="2"/>
      <c r="B6" s="2"/>
      <c r="C6" s="2"/>
      <c r="D6" s="2"/>
      <c r="E6" s="2"/>
      <c r="F6" s="2"/>
      <c r="G6" s="2"/>
    </row>
    <row r="7" spans="1:7" ht="15" customHeight="1" x14ac:dyDescent="0.35">
      <c r="A7" s="2"/>
      <c r="B7" s="2"/>
      <c r="C7" s="2"/>
      <c r="D7" s="2"/>
      <c r="E7" s="2"/>
      <c r="F7" s="2"/>
      <c r="G7" s="2"/>
    </row>
    <row r="8" spans="1:7" ht="15" customHeight="1" x14ac:dyDescent="0.35">
      <c r="A8" s="2"/>
      <c r="B8" s="3"/>
      <c r="C8" s="4"/>
      <c r="D8" s="2"/>
      <c r="E8" s="4"/>
      <c r="F8" s="4"/>
      <c r="G8" s="4"/>
    </row>
    <row r="9" spans="1:7" ht="12" customHeight="1" x14ac:dyDescent="0.35">
      <c r="A9" s="5"/>
      <c r="B9" s="6" t="s">
        <v>0</v>
      </c>
      <c r="C9" s="63" t="s">
        <v>80</v>
      </c>
      <c r="D9" s="7"/>
      <c r="E9" s="160" t="s">
        <v>82</v>
      </c>
      <c r="F9" s="161"/>
      <c r="G9" s="64">
        <v>50000</v>
      </c>
    </row>
    <row r="10" spans="1:7" ht="38.25" customHeight="1" x14ac:dyDescent="0.35">
      <c r="A10" s="5"/>
      <c r="B10" s="66" t="s">
        <v>1</v>
      </c>
      <c r="C10" s="67" t="s">
        <v>81</v>
      </c>
      <c r="D10" s="68"/>
      <c r="E10" s="158" t="s">
        <v>2</v>
      </c>
      <c r="F10" s="159"/>
      <c r="G10" s="69" t="s">
        <v>67</v>
      </c>
    </row>
    <row r="11" spans="1:7" ht="18" customHeight="1" x14ac:dyDescent="0.35">
      <c r="A11" s="5"/>
      <c r="B11" s="66" t="s">
        <v>3</v>
      </c>
      <c r="C11" s="70" t="s">
        <v>4</v>
      </c>
      <c r="D11" s="68"/>
      <c r="E11" s="156" t="s">
        <v>83</v>
      </c>
      <c r="F11" s="157"/>
      <c r="G11" s="71">
        <v>600</v>
      </c>
    </row>
    <row r="12" spans="1:7" ht="11.25" customHeight="1" x14ac:dyDescent="0.35">
      <c r="A12" s="5"/>
      <c r="B12" s="66" t="s">
        <v>5</v>
      </c>
      <c r="C12" s="70" t="s">
        <v>56</v>
      </c>
      <c r="D12" s="68"/>
      <c r="E12" s="72" t="s">
        <v>6</v>
      </c>
      <c r="F12" s="73"/>
      <c r="G12" s="74">
        <f>+G11*G9</f>
        <v>30000000</v>
      </c>
    </row>
    <row r="13" spans="1:7" ht="34" customHeight="1" x14ac:dyDescent="0.35">
      <c r="A13" s="5"/>
      <c r="B13" s="66" t="s">
        <v>7</v>
      </c>
      <c r="C13" s="70" t="s">
        <v>57</v>
      </c>
      <c r="D13" s="68"/>
      <c r="E13" s="156" t="s">
        <v>8</v>
      </c>
      <c r="F13" s="157"/>
      <c r="G13" s="153" t="s">
        <v>107</v>
      </c>
    </row>
    <row r="14" spans="1:7" ht="13.5" customHeight="1" x14ac:dyDescent="0.35">
      <c r="A14" s="5"/>
      <c r="B14" s="66" t="s">
        <v>9</v>
      </c>
      <c r="C14" s="70" t="s">
        <v>55</v>
      </c>
      <c r="D14" s="68"/>
      <c r="E14" s="156" t="s">
        <v>10</v>
      </c>
      <c r="F14" s="157"/>
      <c r="G14" s="70" t="s">
        <v>84</v>
      </c>
    </row>
    <row r="15" spans="1:7" ht="42" x14ac:dyDescent="0.35">
      <c r="A15" s="5"/>
      <c r="B15" s="66" t="s">
        <v>11</v>
      </c>
      <c r="C15" s="75">
        <v>44942</v>
      </c>
      <c r="D15" s="76"/>
      <c r="E15" s="162" t="s">
        <v>12</v>
      </c>
      <c r="F15" s="163"/>
      <c r="G15" s="67" t="s">
        <v>68</v>
      </c>
    </row>
    <row r="16" spans="1:7" ht="12" customHeight="1" x14ac:dyDescent="0.35">
      <c r="A16" s="2"/>
      <c r="B16" s="8"/>
      <c r="C16" s="9"/>
      <c r="D16" s="10"/>
      <c r="E16" s="11"/>
      <c r="F16" s="11"/>
      <c r="G16" s="12"/>
    </row>
    <row r="17" spans="1:7" ht="12" customHeight="1" x14ac:dyDescent="0.35">
      <c r="A17" s="13"/>
      <c r="B17" s="164" t="s">
        <v>13</v>
      </c>
      <c r="C17" s="165"/>
      <c r="D17" s="165"/>
      <c r="E17" s="165"/>
      <c r="F17" s="165"/>
      <c r="G17" s="165"/>
    </row>
    <row r="18" spans="1:7" ht="12" customHeight="1" x14ac:dyDescent="0.35">
      <c r="A18" s="2"/>
      <c r="B18" s="95"/>
      <c r="C18" s="98"/>
      <c r="D18" s="98"/>
      <c r="E18" s="98"/>
      <c r="F18" s="96"/>
      <c r="G18" s="96"/>
    </row>
    <row r="19" spans="1:7" ht="12" customHeight="1" x14ac:dyDescent="0.35">
      <c r="A19" s="5"/>
      <c r="B19" s="99" t="s">
        <v>14</v>
      </c>
      <c r="C19" s="100"/>
      <c r="D19" s="101"/>
      <c r="E19" s="101"/>
      <c r="F19" s="101"/>
      <c r="G19" s="101"/>
    </row>
    <row r="20" spans="1:7" ht="24" customHeight="1" x14ac:dyDescent="0.35">
      <c r="A20" s="13"/>
      <c r="B20" s="14" t="s">
        <v>15</v>
      </c>
      <c r="C20" s="14" t="s">
        <v>16</v>
      </c>
      <c r="D20" s="14" t="s">
        <v>17</v>
      </c>
      <c r="E20" s="14" t="s">
        <v>18</v>
      </c>
      <c r="F20" s="14" t="s">
        <v>19</v>
      </c>
      <c r="G20" s="14" t="s">
        <v>20</v>
      </c>
    </row>
    <row r="21" spans="1:7" ht="12.75" customHeight="1" x14ac:dyDescent="0.35">
      <c r="A21" s="13"/>
      <c r="B21" s="77" t="s">
        <v>21</v>
      </c>
      <c r="C21" s="78" t="s">
        <v>22</v>
      </c>
      <c r="D21" s="79">
        <v>0.5</v>
      </c>
      <c r="E21" s="78" t="s">
        <v>86</v>
      </c>
      <c r="F21" s="80">
        <v>15000</v>
      </c>
      <c r="G21" s="80">
        <f>(D21*F21)</f>
        <v>7500</v>
      </c>
    </row>
    <row r="22" spans="1:7" ht="15.65" customHeight="1" x14ac:dyDescent="0.35">
      <c r="A22" s="13"/>
      <c r="B22" s="81" t="s">
        <v>66</v>
      </c>
      <c r="C22" s="82" t="s">
        <v>22</v>
      </c>
      <c r="D22" s="83">
        <v>6</v>
      </c>
      <c r="E22" s="82" t="s">
        <v>87</v>
      </c>
      <c r="F22" s="80">
        <v>15000</v>
      </c>
      <c r="G22" s="80">
        <f t="shared" ref="G22:G27" si="0">(D22*F22)</f>
        <v>90000</v>
      </c>
    </row>
    <row r="23" spans="1:7" ht="26.15" customHeight="1" x14ac:dyDescent="0.35">
      <c r="A23" s="13"/>
      <c r="B23" s="81" t="s">
        <v>103</v>
      </c>
      <c r="C23" s="82" t="s">
        <v>22</v>
      </c>
      <c r="D23" s="83">
        <v>3</v>
      </c>
      <c r="E23" s="82" t="s">
        <v>71</v>
      </c>
      <c r="F23" s="80">
        <v>15000</v>
      </c>
      <c r="G23" s="80">
        <f t="shared" si="0"/>
        <v>45000</v>
      </c>
    </row>
    <row r="24" spans="1:7" ht="14.5" customHeight="1" x14ac:dyDescent="0.35">
      <c r="A24" s="13"/>
      <c r="B24" s="77" t="s">
        <v>85</v>
      </c>
      <c r="C24" s="84" t="s">
        <v>22</v>
      </c>
      <c r="D24" s="85">
        <v>11.5</v>
      </c>
      <c r="E24" s="84" t="s">
        <v>86</v>
      </c>
      <c r="F24" s="80">
        <v>15000</v>
      </c>
      <c r="G24" s="80">
        <f t="shared" si="0"/>
        <v>172500</v>
      </c>
    </row>
    <row r="25" spans="1:7" ht="14.5" customHeight="1" x14ac:dyDescent="0.35">
      <c r="A25" s="13"/>
      <c r="B25" s="77" t="s">
        <v>59</v>
      </c>
      <c r="C25" s="86" t="s">
        <v>22</v>
      </c>
      <c r="D25" s="87">
        <v>6.5</v>
      </c>
      <c r="E25" s="86" t="s">
        <v>88</v>
      </c>
      <c r="F25" s="80">
        <v>15000</v>
      </c>
      <c r="G25" s="80">
        <f t="shared" si="0"/>
        <v>97500</v>
      </c>
    </row>
    <row r="26" spans="1:7" ht="14.5" customHeight="1" x14ac:dyDescent="0.35">
      <c r="A26" s="13"/>
      <c r="B26" s="77" t="s">
        <v>69</v>
      </c>
      <c r="C26" s="86" t="s">
        <v>22</v>
      </c>
      <c r="D26" s="87">
        <v>7.5</v>
      </c>
      <c r="E26" s="86" t="s">
        <v>88</v>
      </c>
      <c r="F26" s="80">
        <v>15000</v>
      </c>
      <c r="G26" s="80">
        <f t="shared" si="0"/>
        <v>112500</v>
      </c>
    </row>
    <row r="27" spans="1:7" ht="12.75" customHeight="1" x14ac:dyDescent="0.35">
      <c r="A27" s="13"/>
      <c r="B27" s="77" t="s">
        <v>70</v>
      </c>
      <c r="C27" s="86" t="s">
        <v>22</v>
      </c>
      <c r="D27" s="87">
        <v>28</v>
      </c>
      <c r="E27" s="86" t="s">
        <v>89</v>
      </c>
      <c r="F27" s="80">
        <v>15000</v>
      </c>
      <c r="G27" s="80">
        <f t="shared" si="0"/>
        <v>420000</v>
      </c>
    </row>
    <row r="28" spans="1:7" ht="12.75" customHeight="1" x14ac:dyDescent="0.35">
      <c r="A28" s="13"/>
      <c r="B28" s="15" t="s">
        <v>23</v>
      </c>
      <c r="C28" s="16"/>
      <c r="D28" s="16"/>
      <c r="E28" s="16"/>
      <c r="F28" s="17"/>
      <c r="G28" s="18">
        <f>SUM(G21:G27)</f>
        <v>945000</v>
      </c>
    </row>
    <row r="29" spans="1:7" ht="12" customHeight="1" x14ac:dyDescent="0.35">
      <c r="A29" s="2"/>
      <c r="B29" s="95"/>
      <c r="C29" s="96"/>
      <c r="D29" s="96"/>
      <c r="E29" s="96"/>
      <c r="F29" s="97"/>
      <c r="G29" s="97"/>
    </row>
    <row r="30" spans="1:7" ht="12" customHeight="1" x14ac:dyDescent="0.35">
      <c r="A30" s="5"/>
      <c r="B30" s="91" t="s">
        <v>24</v>
      </c>
      <c r="C30" s="92"/>
      <c r="D30" s="93"/>
      <c r="E30" s="93"/>
      <c r="F30" s="94"/>
      <c r="G30" s="94"/>
    </row>
    <row r="31" spans="1:7" ht="24" customHeight="1" x14ac:dyDescent="0.35">
      <c r="A31" s="5"/>
      <c r="B31" s="19" t="s">
        <v>15</v>
      </c>
      <c r="C31" s="20" t="s">
        <v>16</v>
      </c>
      <c r="D31" s="20" t="s">
        <v>17</v>
      </c>
      <c r="E31" s="19" t="s">
        <v>18</v>
      </c>
      <c r="F31" s="20" t="s">
        <v>19</v>
      </c>
      <c r="G31" s="19" t="s">
        <v>20</v>
      </c>
    </row>
    <row r="32" spans="1:7" ht="12" customHeight="1" x14ac:dyDescent="0.35">
      <c r="A32" s="5"/>
      <c r="B32" s="21"/>
      <c r="C32" s="22"/>
      <c r="D32" s="22"/>
      <c r="E32" s="22"/>
      <c r="F32" s="21"/>
      <c r="G32" s="21"/>
    </row>
    <row r="33" spans="1:8" ht="12" customHeight="1" x14ac:dyDescent="0.35">
      <c r="A33" s="5"/>
      <c r="B33" s="25" t="s">
        <v>25</v>
      </c>
      <c r="C33" s="26"/>
      <c r="D33" s="26"/>
      <c r="E33" s="26"/>
      <c r="F33" s="27"/>
      <c r="G33" s="27"/>
    </row>
    <row r="34" spans="1:8" ht="12" customHeight="1" x14ac:dyDescent="0.35">
      <c r="A34" s="2"/>
      <c r="B34" s="88"/>
      <c r="C34" s="89"/>
      <c r="D34" s="89"/>
      <c r="E34" s="89"/>
      <c r="F34" s="90"/>
      <c r="G34" s="90"/>
    </row>
    <row r="35" spans="1:8" ht="12" customHeight="1" x14ac:dyDescent="0.35">
      <c r="A35" s="5"/>
      <c r="B35" s="91" t="s">
        <v>26</v>
      </c>
      <c r="C35" s="92"/>
      <c r="D35" s="93"/>
      <c r="E35" s="93"/>
      <c r="F35" s="94"/>
      <c r="G35" s="94"/>
    </row>
    <row r="36" spans="1:8" ht="24" customHeight="1" x14ac:dyDescent="0.35">
      <c r="A36" s="5"/>
      <c r="B36" s="146" t="s">
        <v>15</v>
      </c>
      <c r="C36" s="146" t="s">
        <v>16</v>
      </c>
      <c r="D36" s="146" t="s">
        <v>17</v>
      </c>
      <c r="E36" s="146" t="s">
        <v>18</v>
      </c>
      <c r="F36" s="60" t="s">
        <v>19</v>
      </c>
      <c r="G36" s="146" t="s">
        <v>20</v>
      </c>
    </row>
    <row r="37" spans="1:8" ht="12.75" customHeight="1" x14ac:dyDescent="0.35">
      <c r="A37" s="37"/>
      <c r="B37" s="151" t="s">
        <v>28</v>
      </c>
      <c r="C37" s="82" t="s">
        <v>27</v>
      </c>
      <c r="D37" s="83">
        <v>0.5</v>
      </c>
      <c r="E37" s="82" t="s">
        <v>71</v>
      </c>
      <c r="F37" s="152">
        <v>230000</v>
      </c>
      <c r="G37" s="152">
        <f>+F37*D37</f>
        <v>115000</v>
      </c>
    </row>
    <row r="38" spans="1:8" ht="12.75" customHeight="1" x14ac:dyDescent="0.35">
      <c r="A38" s="37"/>
      <c r="B38" s="151" t="s">
        <v>65</v>
      </c>
      <c r="C38" s="82" t="s">
        <v>27</v>
      </c>
      <c r="D38" s="83">
        <v>0.5</v>
      </c>
      <c r="E38" s="82" t="s">
        <v>71</v>
      </c>
      <c r="F38" s="152">
        <v>230000</v>
      </c>
      <c r="G38" s="152">
        <f>+F38*D38</f>
        <v>115000</v>
      </c>
    </row>
    <row r="39" spans="1:8" ht="12.75" customHeight="1" x14ac:dyDescent="0.35">
      <c r="A39" s="5"/>
      <c r="B39" s="147" t="s">
        <v>29</v>
      </c>
      <c r="C39" s="148"/>
      <c r="D39" s="148"/>
      <c r="E39" s="148"/>
      <c r="F39" s="149"/>
      <c r="G39" s="150">
        <f>SUM(G37:G38)</f>
        <v>230000</v>
      </c>
    </row>
    <row r="40" spans="1:8" ht="12" customHeight="1" x14ac:dyDescent="0.35">
      <c r="A40" s="2"/>
      <c r="B40" s="88"/>
      <c r="C40" s="89"/>
      <c r="D40" s="89"/>
      <c r="E40" s="89"/>
      <c r="F40" s="90"/>
      <c r="G40" s="90"/>
    </row>
    <row r="41" spans="1:8" ht="12" customHeight="1" x14ac:dyDescent="0.35">
      <c r="A41" s="5"/>
      <c r="B41" s="91" t="s">
        <v>30</v>
      </c>
      <c r="C41" s="92"/>
      <c r="D41" s="93"/>
      <c r="E41" s="93"/>
      <c r="F41" s="94"/>
      <c r="G41" s="94"/>
    </row>
    <row r="42" spans="1:8" ht="24" customHeight="1" x14ac:dyDescent="0.35">
      <c r="A42" s="5"/>
      <c r="B42" s="60" t="s">
        <v>31</v>
      </c>
      <c r="C42" s="60" t="s">
        <v>32</v>
      </c>
      <c r="D42" s="60" t="s">
        <v>33</v>
      </c>
      <c r="E42" s="60" t="s">
        <v>18</v>
      </c>
      <c r="F42" s="60" t="s">
        <v>19</v>
      </c>
      <c r="G42" s="60" t="s">
        <v>20</v>
      </c>
      <c r="H42" s="53"/>
    </row>
    <row r="43" spans="1:8" ht="24" customHeight="1" x14ac:dyDescent="0.35">
      <c r="A43" s="37"/>
      <c r="B43" s="57" t="s">
        <v>91</v>
      </c>
      <c r="C43" s="61"/>
      <c r="D43" s="61"/>
      <c r="E43" s="61"/>
      <c r="F43" s="61"/>
      <c r="G43" s="61"/>
      <c r="H43" s="53"/>
    </row>
    <row r="44" spans="1:8" ht="14.5" x14ac:dyDescent="0.35">
      <c r="A44" s="13"/>
      <c r="B44" s="62" t="s">
        <v>92</v>
      </c>
      <c r="C44" s="58" t="s">
        <v>90</v>
      </c>
      <c r="D44" s="56">
        <v>50000</v>
      </c>
      <c r="E44" s="58" t="s">
        <v>79</v>
      </c>
      <c r="F44" s="56">
        <v>350</v>
      </c>
      <c r="G44" s="56">
        <f>+D44*F44</f>
        <v>17500000</v>
      </c>
      <c r="H44" s="53"/>
    </row>
    <row r="45" spans="1:8" ht="12.75" customHeight="1" x14ac:dyDescent="0.35">
      <c r="A45" s="13"/>
      <c r="B45" s="57" t="s">
        <v>72</v>
      </c>
      <c r="C45" s="55"/>
      <c r="D45" s="56"/>
      <c r="E45" s="55"/>
      <c r="F45" s="56"/>
      <c r="G45" s="56"/>
    </row>
    <row r="46" spans="1:8" ht="12.75" customHeight="1" x14ac:dyDescent="0.35">
      <c r="A46" s="13"/>
      <c r="B46" s="59" t="s">
        <v>100</v>
      </c>
      <c r="C46" s="58" t="s">
        <v>73</v>
      </c>
      <c r="D46" s="56">
        <v>4</v>
      </c>
      <c r="E46" s="58" t="s">
        <v>86</v>
      </c>
      <c r="F46" s="56">
        <v>30000</v>
      </c>
      <c r="G46" s="56">
        <f t="shared" ref="G46:G50" si="1">+D46*F46</f>
        <v>120000</v>
      </c>
    </row>
    <row r="47" spans="1:8" ht="12.75" customHeight="1" x14ac:dyDescent="0.35">
      <c r="A47" s="13"/>
      <c r="B47" s="54" t="s">
        <v>74</v>
      </c>
      <c r="C47" s="55" t="s">
        <v>73</v>
      </c>
      <c r="D47" s="56">
        <v>4</v>
      </c>
      <c r="E47" s="55" t="s">
        <v>86</v>
      </c>
      <c r="F47" s="56">
        <v>42000</v>
      </c>
      <c r="G47" s="56">
        <f t="shared" si="1"/>
        <v>168000</v>
      </c>
    </row>
    <row r="48" spans="1:8" ht="12.75" customHeight="1" x14ac:dyDescent="0.35">
      <c r="A48" s="13"/>
      <c r="B48" s="54" t="s">
        <v>104</v>
      </c>
      <c r="C48" s="55" t="s">
        <v>75</v>
      </c>
      <c r="D48" s="56">
        <v>720</v>
      </c>
      <c r="E48" s="55" t="s">
        <v>86</v>
      </c>
      <c r="F48" s="56">
        <v>3500</v>
      </c>
      <c r="G48" s="56">
        <f>+D48*F48</f>
        <v>2520000</v>
      </c>
    </row>
    <row r="49" spans="1:7" ht="12.75" customHeight="1" x14ac:dyDescent="0.35">
      <c r="A49" s="13"/>
      <c r="B49" s="57" t="s">
        <v>76</v>
      </c>
      <c r="C49" s="55"/>
      <c r="D49" s="56"/>
      <c r="E49" s="55"/>
      <c r="F49" s="56"/>
      <c r="G49" s="56"/>
    </row>
    <row r="50" spans="1:7" ht="12.75" customHeight="1" x14ac:dyDescent="0.35">
      <c r="A50" s="13"/>
      <c r="B50" s="59" t="s">
        <v>77</v>
      </c>
      <c r="C50" s="58" t="s">
        <v>78</v>
      </c>
      <c r="D50" s="56">
        <v>2</v>
      </c>
      <c r="E50" s="58" t="s">
        <v>88</v>
      </c>
      <c r="F50" s="56">
        <v>28610</v>
      </c>
      <c r="G50" s="56">
        <f t="shared" si="1"/>
        <v>57220</v>
      </c>
    </row>
    <row r="51" spans="1:7" ht="13.5" customHeight="1" x14ac:dyDescent="0.35">
      <c r="A51" s="5"/>
      <c r="B51" s="28" t="s">
        <v>34</v>
      </c>
      <c r="C51" s="29"/>
      <c r="D51" s="29"/>
      <c r="E51" s="29"/>
      <c r="F51" s="30"/>
      <c r="G51" s="31">
        <f>SUM(G44:G50)</f>
        <v>20365220</v>
      </c>
    </row>
    <row r="52" spans="1:7" ht="12" customHeight="1" x14ac:dyDescent="0.35">
      <c r="A52" s="2"/>
      <c r="B52" s="88"/>
      <c r="C52" s="89"/>
      <c r="D52" s="89"/>
      <c r="E52" s="102"/>
      <c r="F52" s="90"/>
      <c r="G52" s="90"/>
    </row>
    <row r="53" spans="1:7" ht="12" customHeight="1" x14ac:dyDescent="0.35">
      <c r="A53" s="5"/>
      <c r="B53" s="91" t="s">
        <v>35</v>
      </c>
      <c r="C53" s="92"/>
      <c r="D53" s="93"/>
      <c r="E53" s="93"/>
      <c r="F53" s="94"/>
      <c r="G53" s="94"/>
    </row>
    <row r="54" spans="1:7" ht="24" customHeight="1" x14ac:dyDescent="0.35">
      <c r="A54" s="5"/>
      <c r="B54" s="23" t="s">
        <v>36</v>
      </c>
      <c r="C54" s="24" t="s">
        <v>32</v>
      </c>
      <c r="D54" s="24" t="s">
        <v>33</v>
      </c>
      <c r="E54" s="23" t="s">
        <v>18</v>
      </c>
      <c r="F54" s="24" t="s">
        <v>19</v>
      </c>
      <c r="G54" s="23" t="s">
        <v>20</v>
      </c>
    </row>
    <row r="55" spans="1:7" ht="12.75" customHeight="1" x14ac:dyDescent="0.35">
      <c r="A55" s="13"/>
      <c r="B55" s="71" t="s">
        <v>102</v>
      </c>
      <c r="C55" s="103" t="s">
        <v>105</v>
      </c>
      <c r="D55" s="103">
        <v>2</v>
      </c>
      <c r="E55" s="103" t="s">
        <v>79</v>
      </c>
      <c r="F55" s="71">
        <v>255000</v>
      </c>
      <c r="G55" s="71">
        <f>+D55*F55</f>
        <v>510000</v>
      </c>
    </row>
    <row r="56" spans="1:7" ht="12.75" customHeight="1" x14ac:dyDescent="0.35">
      <c r="A56" s="13"/>
      <c r="B56" s="71" t="s">
        <v>93</v>
      </c>
      <c r="C56" s="103" t="s">
        <v>94</v>
      </c>
      <c r="D56" s="103">
        <v>55</v>
      </c>
      <c r="E56" s="103" t="s">
        <v>58</v>
      </c>
      <c r="F56" s="71">
        <v>2370</v>
      </c>
      <c r="G56" s="71">
        <f t="shared" ref="G56:G57" si="2">+D56*F56</f>
        <v>130350</v>
      </c>
    </row>
    <row r="57" spans="1:7" ht="12.75" customHeight="1" x14ac:dyDescent="0.35">
      <c r="A57" s="13"/>
      <c r="B57" s="71" t="s">
        <v>95</v>
      </c>
      <c r="C57" s="103" t="s">
        <v>16</v>
      </c>
      <c r="D57" s="103">
        <v>600</v>
      </c>
      <c r="E57" s="103" t="s">
        <v>58</v>
      </c>
      <c r="F57" s="71">
        <v>2090</v>
      </c>
      <c r="G57" s="71">
        <f t="shared" si="2"/>
        <v>1254000</v>
      </c>
    </row>
    <row r="58" spans="1:7" ht="12" customHeight="1" x14ac:dyDescent="0.35">
      <c r="A58" s="2"/>
      <c r="B58" s="104" t="s">
        <v>37</v>
      </c>
      <c r="C58" s="105"/>
      <c r="D58" s="105"/>
      <c r="E58" s="105"/>
      <c r="F58" s="106"/>
      <c r="G58" s="107">
        <f>SUM(G55:G57)</f>
        <v>1894350</v>
      </c>
    </row>
    <row r="59" spans="1:7" ht="12" customHeight="1" x14ac:dyDescent="0.35">
      <c r="A59" s="37"/>
      <c r="B59" s="40"/>
      <c r="C59" s="40"/>
      <c r="D59" s="40"/>
      <c r="E59" s="40"/>
      <c r="F59" s="41"/>
      <c r="G59" s="41"/>
    </row>
    <row r="60" spans="1:7" ht="12" customHeight="1" x14ac:dyDescent="0.35">
      <c r="A60" s="37"/>
      <c r="B60" s="42" t="s">
        <v>38</v>
      </c>
      <c r="C60" s="43"/>
      <c r="D60" s="43"/>
      <c r="E60" s="43"/>
      <c r="F60" s="43"/>
      <c r="G60" s="44">
        <f>G28+G39+G51+G58</f>
        <v>23434570</v>
      </c>
    </row>
    <row r="61" spans="1:7" ht="12" customHeight="1" x14ac:dyDescent="0.35">
      <c r="A61" s="37"/>
      <c r="B61" s="45" t="s">
        <v>39</v>
      </c>
      <c r="C61" s="33"/>
      <c r="D61" s="33"/>
      <c r="E61" s="33"/>
      <c r="F61" s="33"/>
      <c r="G61" s="46">
        <f>G60*0.05</f>
        <v>1171728.5</v>
      </c>
    </row>
    <row r="62" spans="1:7" ht="12" customHeight="1" x14ac:dyDescent="0.35">
      <c r="A62" s="37"/>
      <c r="B62" s="47" t="s">
        <v>40</v>
      </c>
      <c r="C62" s="32"/>
      <c r="D62" s="32"/>
      <c r="E62" s="32"/>
      <c r="F62" s="32"/>
      <c r="G62" s="48">
        <f>G61+G60</f>
        <v>24606298.5</v>
      </c>
    </row>
    <row r="63" spans="1:7" ht="12" customHeight="1" x14ac:dyDescent="0.35">
      <c r="A63" s="37"/>
      <c r="B63" s="45" t="s">
        <v>41</v>
      </c>
      <c r="C63" s="33"/>
      <c r="D63" s="33"/>
      <c r="E63" s="33"/>
      <c r="F63" s="33"/>
      <c r="G63" s="46">
        <f>G12</f>
        <v>30000000</v>
      </c>
    </row>
    <row r="64" spans="1:7" ht="12" customHeight="1" x14ac:dyDescent="0.35">
      <c r="A64" s="37"/>
      <c r="B64" s="49" t="s">
        <v>42</v>
      </c>
      <c r="C64" s="65"/>
      <c r="D64" s="65"/>
      <c r="E64" s="65"/>
      <c r="F64" s="65"/>
      <c r="G64" s="50">
        <f>G63-G62</f>
        <v>5393701.5</v>
      </c>
    </row>
    <row r="65" spans="1:7" ht="12.75" customHeight="1" x14ac:dyDescent="0.35">
      <c r="A65" s="37"/>
      <c r="B65" s="38" t="s">
        <v>43</v>
      </c>
      <c r="C65" s="39"/>
      <c r="D65" s="39"/>
      <c r="E65" s="39"/>
      <c r="F65" s="39"/>
      <c r="G65" s="35"/>
    </row>
    <row r="66" spans="1:7" ht="12" customHeight="1" thickBot="1" x14ac:dyDescent="0.4">
      <c r="A66" s="37"/>
      <c r="B66" s="51"/>
      <c r="C66" s="39"/>
      <c r="D66" s="39"/>
      <c r="E66" s="39"/>
      <c r="F66" s="39"/>
      <c r="G66" s="35"/>
    </row>
    <row r="67" spans="1:7" ht="12" customHeight="1" x14ac:dyDescent="0.35">
      <c r="A67" s="37"/>
      <c r="B67" s="111" t="s">
        <v>106</v>
      </c>
      <c r="C67" s="112"/>
      <c r="D67" s="112"/>
      <c r="E67" s="112"/>
      <c r="F67" s="113"/>
      <c r="G67" s="114"/>
    </row>
    <row r="68" spans="1:7" ht="12" customHeight="1" x14ac:dyDescent="0.35">
      <c r="A68" s="37"/>
      <c r="B68" s="108" t="s">
        <v>44</v>
      </c>
      <c r="C68" s="115"/>
      <c r="D68" s="115"/>
      <c r="E68" s="115"/>
      <c r="F68" s="116"/>
      <c r="G68" s="114"/>
    </row>
    <row r="69" spans="1:7" ht="12" customHeight="1" x14ac:dyDescent="0.35">
      <c r="A69" s="37"/>
      <c r="B69" s="108" t="s">
        <v>60</v>
      </c>
      <c r="C69" s="115"/>
      <c r="D69" s="115"/>
      <c r="E69" s="115"/>
      <c r="F69" s="116"/>
      <c r="G69" s="114"/>
    </row>
    <row r="70" spans="1:7" ht="12" customHeight="1" x14ac:dyDescent="0.35">
      <c r="A70" s="37"/>
      <c r="B70" s="108" t="s">
        <v>61</v>
      </c>
      <c r="C70" s="115"/>
      <c r="D70" s="115"/>
      <c r="E70" s="115"/>
      <c r="F70" s="116"/>
      <c r="G70" s="114"/>
    </row>
    <row r="71" spans="1:7" ht="12" customHeight="1" x14ac:dyDescent="0.35">
      <c r="A71" s="37"/>
      <c r="B71" s="108" t="s">
        <v>62</v>
      </c>
      <c r="C71" s="115"/>
      <c r="D71" s="115"/>
      <c r="E71" s="115"/>
      <c r="F71" s="116"/>
      <c r="G71" s="114"/>
    </row>
    <row r="72" spans="1:7" ht="12" customHeight="1" x14ac:dyDescent="0.35">
      <c r="A72" s="37"/>
      <c r="B72" s="108" t="s">
        <v>63</v>
      </c>
      <c r="C72" s="115"/>
      <c r="D72" s="115"/>
      <c r="E72" s="115"/>
      <c r="F72" s="116"/>
      <c r="G72" s="114"/>
    </row>
    <row r="73" spans="1:7" ht="12" customHeight="1" x14ac:dyDescent="0.35">
      <c r="A73" s="37"/>
      <c r="B73" s="108" t="s">
        <v>64</v>
      </c>
      <c r="C73" s="115"/>
      <c r="D73" s="115"/>
      <c r="E73" s="115"/>
      <c r="F73" s="116"/>
      <c r="G73" s="114"/>
    </row>
    <row r="74" spans="1:7" ht="12" customHeight="1" x14ac:dyDescent="0.35">
      <c r="A74" s="37"/>
      <c r="B74" s="108" t="s">
        <v>96</v>
      </c>
      <c r="C74" s="115"/>
      <c r="D74" s="115"/>
      <c r="E74" s="115"/>
      <c r="F74" s="116"/>
      <c r="G74" s="114"/>
    </row>
    <row r="75" spans="1:7" ht="12.75" customHeight="1" thickBot="1" x14ac:dyDescent="0.4">
      <c r="A75" s="37"/>
      <c r="B75" s="109" t="s">
        <v>97</v>
      </c>
      <c r="C75" s="117"/>
      <c r="D75" s="117"/>
      <c r="E75" s="117"/>
      <c r="F75" s="118"/>
      <c r="G75" s="114"/>
    </row>
    <row r="76" spans="1:7" ht="15" customHeight="1" x14ac:dyDescent="0.35">
      <c r="A76" s="37"/>
      <c r="B76" s="119"/>
      <c r="C76" s="115"/>
      <c r="D76" s="115"/>
      <c r="E76" s="115"/>
      <c r="F76" s="115"/>
      <c r="G76" s="114"/>
    </row>
    <row r="77" spans="1:7" ht="12" customHeight="1" thickBot="1" x14ac:dyDescent="0.4">
      <c r="A77" s="37"/>
      <c r="B77" s="154" t="s">
        <v>45</v>
      </c>
      <c r="C77" s="155"/>
      <c r="D77" s="120"/>
      <c r="E77" s="121"/>
      <c r="F77" s="121"/>
      <c r="G77" s="114"/>
    </row>
    <row r="78" spans="1:7" ht="12" customHeight="1" x14ac:dyDescent="0.35">
      <c r="A78" s="37"/>
      <c r="B78" s="122" t="s">
        <v>36</v>
      </c>
      <c r="C78" s="123" t="s">
        <v>46</v>
      </c>
      <c r="D78" s="124" t="s">
        <v>47</v>
      </c>
      <c r="E78" s="121"/>
      <c r="F78" s="121"/>
      <c r="G78" s="114"/>
    </row>
    <row r="79" spans="1:7" ht="12" customHeight="1" x14ac:dyDescent="0.35">
      <c r="A79" s="37"/>
      <c r="B79" s="125" t="s">
        <v>48</v>
      </c>
      <c r="C79" s="126">
        <f>+G28</f>
        <v>945000</v>
      </c>
      <c r="D79" s="127">
        <f>(C79/C85)</f>
        <v>3.8404801112203041E-2</v>
      </c>
      <c r="E79" s="121"/>
      <c r="F79" s="121"/>
      <c r="G79" s="114"/>
    </row>
    <row r="80" spans="1:7" ht="12" customHeight="1" x14ac:dyDescent="0.35">
      <c r="A80" s="37"/>
      <c r="B80" s="125" t="s">
        <v>49</v>
      </c>
      <c r="C80" s="128">
        <v>0</v>
      </c>
      <c r="D80" s="127">
        <v>0</v>
      </c>
      <c r="E80" s="121"/>
      <c r="F80" s="121"/>
      <c r="G80" s="114"/>
    </row>
    <row r="81" spans="1:7" ht="12" customHeight="1" x14ac:dyDescent="0.35">
      <c r="A81" s="37"/>
      <c r="B81" s="125" t="s">
        <v>50</v>
      </c>
      <c r="C81" s="126">
        <f>+G39</f>
        <v>230000</v>
      </c>
      <c r="D81" s="127">
        <f>(C81/C85)</f>
        <v>9.3472002706949196E-3</v>
      </c>
      <c r="E81" s="121"/>
      <c r="F81" s="121"/>
      <c r="G81" s="114"/>
    </row>
    <row r="82" spans="1:7" ht="12" customHeight="1" x14ac:dyDescent="0.35">
      <c r="A82" s="37"/>
      <c r="B82" s="125" t="s">
        <v>31</v>
      </c>
      <c r="C82" s="126">
        <f>+G51</f>
        <v>20365220</v>
      </c>
      <c r="D82" s="127">
        <f>(C82/C85)</f>
        <v>0.82764256476852871</v>
      </c>
      <c r="E82" s="121"/>
      <c r="F82" s="121"/>
      <c r="G82" s="114"/>
    </row>
    <row r="83" spans="1:7" ht="12" customHeight="1" x14ac:dyDescent="0.35">
      <c r="A83" s="37"/>
      <c r="B83" s="125" t="s">
        <v>51</v>
      </c>
      <c r="C83" s="129">
        <f>+G58</f>
        <v>1894350</v>
      </c>
      <c r="D83" s="127">
        <f>(C83/C85)</f>
        <v>7.698638622952575E-2</v>
      </c>
      <c r="E83" s="130"/>
      <c r="F83" s="130"/>
      <c r="G83" s="114"/>
    </row>
    <row r="84" spans="1:7" ht="12.75" customHeight="1" x14ac:dyDescent="0.35">
      <c r="A84" s="37"/>
      <c r="B84" s="125" t="s">
        <v>52</v>
      </c>
      <c r="C84" s="129">
        <f>+G61</f>
        <v>1171728.5</v>
      </c>
      <c r="D84" s="127">
        <f>(C84/C85)</f>
        <v>4.7619047619047616E-2</v>
      </c>
      <c r="E84" s="130"/>
      <c r="F84" s="130"/>
      <c r="G84" s="114"/>
    </row>
    <row r="85" spans="1:7" ht="12" customHeight="1" thickBot="1" x14ac:dyDescent="0.4">
      <c r="A85" s="37"/>
      <c r="B85" s="131" t="s">
        <v>53</v>
      </c>
      <c r="C85" s="132">
        <f>SUM(C79:C84)</f>
        <v>24606298.5</v>
      </c>
      <c r="D85" s="133">
        <f>SUM(D79:D84)</f>
        <v>1</v>
      </c>
      <c r="E85" s="130"/>
      <c r="F85" s="130"/>
      <c r="G85" s="114"/>
    </row>
    <row r="86" spans="1:7" ht="12.75" customHeight="1" x14ac:dyDescent="0.35">
      <c r="A86" s="37"/>
      <c r="B86" s="119"/>
      <c r="C86" s="134"/>
      <c r="D86" s="134"/>
      <c r="E86" s="134"/>
      <c r="F86" s="134"/>
      <c r="G86" s="114"/>
    </row>
    <row r="87" spans="1:7" ht="12" customHeight="1" x14ac:dyDescent="0.35">
      <c r="A87" s="34"/>
      <c r="B87" s="110"/>
      <c r="C87" s="134"/>
      <c r="D87" s="134"/>
      <c r="E87" s="134"/>
      <c r="F87" s="134"/>
      <c r="G87" s="114"/>
    </row>
    <row r="88" spans="1:7" ht="12" customHeight="1" thickBot="1" x14ac:dyDescent="0.4">
      <c r="A88" s="37"/>
      <c r="B88" s="135"/>
      <c r="C88" s="136" t="s">
        <v>101</v>
      </c>
      <c r="D88" s="137"/>
      <c r="E88" s="138"/>
      <c r="F88" s="139"/>
      <c r="G88" s="114"/>
    </row>
    <row r="89" spans="1:7" ht="12.75" customHeight="1" x14ac:dyDescent="0.35">
      <c r="A89" s="37"/>
      <c r="B89" s="140" t="s">
        <v>98</v>
      </c>
      <c r="C89" s="141">
        <f>+E89*(1-0.3)</f>
        <v>35000</v>
      </c>
      <c r="D89" s="141">
        <f>+E89*(1-0.2)</f>
        <v>40000</v>
      </c>
      <c r="E89" s="142">
        <v>50000</v>
      </c>
      <c r="F89" s="143"/>
      <c r="G89" s="144"/>
    </row>
    <row r="90" spans="1:7" ht="15.65" customHeight="1" thickBot="1" x14ac:dyDescent="0.4">
      <c r="A90" s="37"/>
      <c r="B90" s="131" t="s">
        <v>99</v>
      </c>
      <c r="C90" s="132">
        <f>(G62/C89)</f>
        <v>703.03710000000001</v>
      </c>
      <c r="D90" s="132">
        <f>(G62/D89)</f>
        <v>615.15746249999995</v>
      </c>
      <c r="E90" s="145">
        <f>(G62/E89)</f>
        <v>492.12597</v>
      </c>
      <c r="F90" s="143"/>
      <c r="G90" s="144"/>
    </row>
    <row r="91" spans="1:7" ht="11.25" customHeight="1" x14ac:dyDescent="0.35">
      <c r="B91" s="52" t="s">
        <v>54</v>
      </c>
      <c r="C91" s="36"/>
      <c r="D91" s="36"/>
      <c r="E91" s="36"/>
      <c r="F91" s="36"/>
      <c r="G91" s="36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dcterms:created xsi:type="dcterms:W3CDTF">2020-11-27T12:49:26Z</dcterms:created>
  <dcterms:modified xsi:type="dcterms:W3CDTF">2023-01-24T13:16:57Z</dcterms:modified>
</cp:coreProperties>
</file>