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COQIMBO\Agencia de Area Illapel\"/>
    </mc:Choice>
  </mc:AlternateContent>
  <bookViews>
    <workbookView xWindow="0" yWindow="0" windowWidth="28800" windowHeight="11475"/>
  </bookViews>
  <sheets>
    <sheet name="Liliu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C88" i="1" l="1"/>
  <c r="G65" i="1"/>
  <c r="G66" i="1"/>
  <c r="G45" i="1"/>
  <c r="G39" i="1"/>
  <c r="G38" i="1"/>
  <c r="G37" i="1"/>
  <c r="G41" i="1" s="1"/>
  <c r="G21" i="1"/>
  <c r="G67" i="1"/>
  <c r="G60" i="1"/>
  <c r="G59" i="1"/>
  <c r="G58" i="1"/>
  <c r="G57" i="1"/>
  <c r="G55" i="1"/>
  <c r="G54" i="1"/>
  <c r="G53" i="1"/>
  <c r="G51" i="1"/>
  <c r="G50" i="1"/>
  <c r="G49" i="1"/>
  <c r="G48" i="1"/>
  <c r="G47" i="1"/>
  <c r="G27" i="1"/>
  <c r="G26" i="1"/>
  <c r="G25" i="1"/>
  <c r="G24" i="1"/>
  <c r="G23" i="1"/>
  <c r="G22" i="1"/>
  <c r="G12" i="1"/>
  <c r="G73" i="1" s="1"/>
  <c r="G68" i="1" l="1"/>
  <c r="C91" i="1" s="1"/>
  <c r="G61" i="1"/>
  <c r="C90" i="1" s="1"/>
  <c r="C89" i="1"/>
  <c r="G28" i="1"/>
  <c r="C87" i="1" l="1"/>
  <c r="G70" i="1"/>
  <c r="G71" i="1" l="1"/>
  <c r="C92" i="1" s="1"/>
  <c r="C93" i="1" s="1"/>
  <c r="D87" i="1" s="1"/>
  <c r="D92" i="1" l="1"/>
  <c r="D90" i="1"/>
  <c r="D91" i="1"/>
  <c r="D89" i="1"/>
  <c r="G72" i="1"/>
  <c r="D93" i="1" l="1"/>
  <c r="D98" i="1"/>
  <c r="E98" i="1"/>
  <c r="C98" i="1"/>
  <c r="G74" i="1"/>
</calcChain>
</file>

<file path=xl/sharedStrings.xml><?xml version="1.0" encoding="utf-8"?>
<sst xmlns="http://schemas.openxmlformats.org/spreadsheetml/2006/main" count="179" uniqueCount="120">
  <si>
    <t>RUBRO O CULTIVO</t>
  </si>
  <si>
    <t>RENDIMIENTO (Varas/Há)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</si>
  <si>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</si>
  <si>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</si>
  <si>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</si>
  <si>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</si>
  <si>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</si>
  <si>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</si>
  <si>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</si>
  <si>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</si>
  <si>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</si>
  <si>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JH</t>
  </si>
  <si>
    <t>Aplicación de pesticidas</t>
  </si>
  <si>
    <t>Aplicación fertilizantes</t>
  </si>
  <si>
    <t>Control de malezas</t>
  </si>
  <si>
    <t>Riegos</t>
  </si>
  <si>
    <t>Cosecha, selección, embalaje</t>
  </si>
  <si>
    <t>Subtotal Jornadas Hombre</t>
  </si>
  <si>
    <t>JORNADAS ANIMAL</t>
  </si>
  <si>
    <t>JA</t>
  </si>
  <si>
    <t>Subtotal Jornadas Animal</t>
  </si>
  <si>
    <t>MAQUINARIA</t>
  </si>
  <si>
    <t>JM</t>
  </si>
  <si>
    <t>Subtotal Costo Maquinaria</t>
  </si>
  <si>
    <t>INSUMOS</t>
  </si>
  <si>
    <t>UNIDAD (Kg/l/u</t>
  </si>
  <si>
    <t>CANTIDAD (kg/I/u)</t>
  </si>
  <si>
    <t>SUBTOTAL ($)</t>
  </si>
  <si>
    <t>UN</t>
  </si>
  <si>
    <t>kg</t>
  </si>
  <si>
    <t>25 kg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</si>
  <si>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</si>
  <si>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</si>
  <si>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</si>
  <si>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</si>
  <si>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</si>
  <si>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</si>
  <si>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</si>
  <si>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</si>
  <si>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</si>
  <si>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</si>
  <si>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</si>
  <si>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</si>
  <si>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</si>
  <si>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</si>
  <si>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</si>
  <si>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</si>
  <si>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</si>
  <si>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</si>
  <si>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</si>
  <si>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Insumos</t>
  </si>
  <si>
    <t>Otros</t>
  </si>
  <si>
    <t>Imprevistos</t>
  </si>
  <si>
    <t>ESCENARIOS COSTO UNITARIO  ($/varas)</t>
  </si>
  <si>
    <t>Costo unitario ($/vara) (*)</t>
  </si>
  <si>
    <t>Lilium sp</t>
  </si>
  <si>
    <t>Medio</t>
  </si>
  <si>
    <t>Coquimbo</t>
  </si>
  <si>
    <t>Illapel</t>
  </si>
  <si>
    <t>Todas la comunas del Área</t>
  </si>
  <si>
    <t>Mayo</t>
  </si>
  <si>
    <t>Mercado Interno</t>
  </si>
  <si>
    <t>Septiembre-Mayo</t>
  </si>
  <si>
    <t>Sequia</t>
  </si>
  <si>
    <t>Enero-Febrero</t>
  </si>
  <si>
    <t>Enero-Octubre</t>
  </si>
  <si>
    <t>Fumigación</t>
  </si>
  <si>
    <t xml:space="preserve">Aradura </t>
  </si>
  <si>
    <t>Rastrajes</t>
  </si>
  <si>
    <t>Melgadura</t>
  </si>
  <si>
    <t>Temporada</t>
  </si>
  <si>
    <t>Enero-Abril</t>
  </si>
  <si>
    <t>Enero-Mayo</t>
  </si>
  <si>
    <t>Arreglo Naves y PE</t>
  </si>
  <si>
    <t>Lt</t>
  </si>
  <si>
    <t>Plantines (Bulbos)</t>
  </si>
  <si>
    <t>Fertilizantes</t>
  </si>
  <si>
    <t>Nitrato De Amonio</t>
  </si>
  <si>
    <t>Nitrato De Calcio</t>
  </si>
  <si>
    <t>Sulfato De Magnesio</t>
  </si>
  <si>
    <t>Sulfato De Potasio</t>
  </si>
  <si>
    <t>Insecticidas</t>
  </si>
  <si>
    <t>Karate Zeon</t>
  </si>
  <si>
    <t>Vertimec</t>
  </si>
  <si>
    <t>Lannate</t>
  </si>
  <si>
    <t>Fungicidas</t>
  </si>
  <si>
    <t>Aliette</t>
  </si>
  <si>
    <t>Rovral</t>
  </si>
  <si>
    <t>Benlate O Benomilo</t>
  </si>
  <si>
    <t>Captan 80</t>
  </si>
  <si>
    <t>Cinta De Riego</t>
  </si>
  <si>
    <t>Alambre</t>
  </si>
  <si>
    <t>Tutores</t>
  </si>
  <si>
    <t>Rollos</t>
  </si>
  <si>
    <t xml:space="preserve">Unidad </t>
  </si>
  <si>
    <t>Septiembre</t>
  </si>
  <si>
    <t>Lilium</t>
  </si>
  <si>
    <t xml:space="preserve">Labores de manejo </t>
  </si>
  <si>
    <t>Enero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</si>
  <si>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</si>
  <si>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</si>
  <si>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Variedad</t>
  </si>
  <si>
    <t>Nivel Tecnológico</t>
  </si>
  <si>
    <t>Región</t>
  </si>
  <si>
    <t>Área</t>
  </si>
  <si>
    <t>Comuna/Localidad</t>
  </si>
  <si>
    <t>Fecha Precio Insumos</t>
  </si>
  <si>
    <t>Fecha Estimada Precio Venta</t>
  </si>
  <si>
    <t xml:space="preserve"> Precio Esperado ($/Vara) </t>
  </si>
  <si>
    <t xml:space="preserve"> Destino De Producción </t>
  </si>
  <si>
    <t xml:space="preserve"> Fecha De Cosecha </t>
  </si>
  <si>
    <t xml:space="preserve"> Contingencia </t>
  </si>
  <si>
    <t xml:space="preserve"> Ingreso Esperado, C. IVA($) </t>
  </si>
  <si>
    <t>Acido Fosfórico</t>
  </si>
  <si>
    <t>4. Los insumos aplicados (tipo y dosis) son referenciales y deben corresponder al territorio en particular</t>
  </si>
  <si>
    <t>Ítem</t>
  </si>
  <si>
    <t>COSTO TOTAL/ha.</t>
  </si>
  <si>
    <t>Rendimiento (varas/ha)</t>
  </si>
  <si>
    <t>(*): Este valor representa el valor mínimo de venta del producto</t>
  </si>
  <si>
    <t>$/ha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</si>
</sst>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_ ;_ * \-#,##0.00_ ;_ 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color theme="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96">
    <xf numFmtId="0" fontId="0" fillId="0" borderId="0" xfId="0"/>
    <xf numFmtId="0" fontId="6" fillId="2" borderId="0" xfId="0" applyFont="1" applyFill="1" applyAlignment="1">
      <alignment vertical="center"/>
    </xf>
    <xf numFmtId="0" fontId="3" fillId="0" borderId="0" xfId="0" applyFont="1"/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66" fontId="3" fillId="0" borderId="1" xfId="2" applyNumberFormat="1" applyFont="1" applyBorder="1"/>
    <xf numFmtId="0" fontId="9" fillId="4" borderId="0" xfId="0" applyFont="1" applyFill="1"/>
    <xf numFmtId="166" fontId="3" fillId="0" borderId="0" xfId="2" applyNumberFormat="1" applyFont="1" applyBorder="1"/>
    <xf numFmtId="0" fontId="7" fillId="5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166" fontId="7" fillId="3" borderId="1" xfId="2" applyNumberFormat="1" applyFont="1" applyFill="1" applyBorder="1" applyAlignment="1">
      <alignment horizontal="center" wrapText="1"/>
    </xf>
    <xf numFmtId="166" fontId="7" fillId="3" borderId="1" xfId="2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1" applyFont="1" applyBorder="1"/>
    <xf numFmtId="0" fontId="7" fillId="3" borderId="1" xfId="0" applyFont="1" applyFill="1" applyBorder="1"/>
    <xf numFmtId="0" fontId="3" fillId="3" borderId="1" xfId="0" applyFont="1" applyFill="1" applyBorder="1"/>
    <xf numFmtId="166" fontId="3" fillId="3" borderId="1" xfId="2" applyNumberFormat="1" applyFont="1" applyFill="1" applyBorder="1"/>
    <xf numFmtId="166" fontId="7" fillId="3" borderId="1" xfId="2" applyNumberFormat="1" applyFont="1" applyFill="1" applyBorder="1"/>
    <xf numFmtId="166" fontId="7" fillId="3" borderId="1" xfId="2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169" fontId="3" fillId="0" borderId="0" xfId="1" applyNumberFormat="1" applyFont="1" applyBorder="1"/>
    <xf numFmtId="0" fontId="7" fillId="3" borderId="26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3" fillId="0" borderId="25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indent="2"/>
    </xf>
    <xf numFmtId="0" fontId="7" fillId="3" borderId="27" xfId="0" applyFont="1" applyFill="1" applyBorder="1"/>
    <xf numFmtId="0" fontId="3" fillId="4" borderId="0" xfId="0" applyFont="1" applyFill="1"/>
    <xf numFmtId="166" fontId="3" fillId="4" borderId="0" xfId="2" applyNumberFormat="1" applyFont="1" applyFill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6" fontId="3" fillId="0" borderId="25" xfId="2" applyNumberFormat="1" applyFont="1" applyBorder="1"/>
    <xf numFmtId="0" fontId="3" fillId="3" borderId="27" xfId="0" applyFont="1" applyFill="1" applyBorder="1"/>
    <xf numFmtId="0" fontId="7" fillId="4" borderId="0" xfId="0" applyFont="1" applyFill="1"/>
    <xf numFmtId="166" fontId="7" fillId="4" borderId="0" xfId="2" applyNumberFormat="1" applyFont="1" applyFill="1" applyBorder="1"/>
    <xf numFmtId="0" fontId="7" fillId="5" borderId="0" xfId="0" applyFont="1" applyFill="1"/>
    <xf numFmtId="3" fontId="7" fillId="5" borderId="0" xfId="0" applyNumberFormat="1" applyFont="1" applyFill="1"/>
    <xf numFmtId="0" fontId="7" fillId="3" borderId="0" xfId="0" applyFont="1" applyFill="1" applyAlignment="1">
      <alignment horizontal="left"/>
    </xf>
    <xf numFmtId="0" fontId="3" fillId="3" borderId="0" xfId="0" applyFont="1" applyFill="1"/>
    <xf numFmtId="3" fontId="7" fillId="3" borderId="0" xfId="0" applyNumberFormat="1" applyFont="1" applyFill="1"/>
    <xf numFmtId="0" fontId="7" fillId="3" borderId="0" xfId="0" applyFont="1" applyFill="1"/>
    <xf numFmtId="49" fontId="3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167" fontId="1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5" fillId="2" borderId="3" xfId="0" applyFont="1" applyFill="1" applyBorder="1"/>
    <xf numFmtId="0" fontId="5" fillId="2" borderId="4" xfId="0" applyFont="1" applyFill="1" applyBorder="1"/>
    <xf numFmtId="49" fontId="5" fillId="2" borderId="5" xfId="0" applyNumberFormat="1" applyFont="1" applyFill="1" applyBorder="1" applyAlignment="1">
      <alignment vertical="center"/>
    </xf>
    <xf numFmtId="0" fontId="5" fillId="2" borderId="0" xfId="0" applyFont="1" applyFill="1"/>
    <xf numFmtId="0" fontId="5" fillId="2" borderId="6" xfId="0" applyFont="1" applyFill="1" applyBorder="1"/>
    <xf numFmtId="49" fontId="5" fillId="2" borderId="7" xfId="0" applyNumberFormat="1" applyFont="1" applyFill="1" applyBorder="1" applyAlignment="1">
      <alignment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0" xfId="0" applyFont="1" applyFill="1" applyAlignment="1">
      <alignment vertical="center"/>
    </xf>
    <xf numFmtId="0" fontId="9" fillId="5" borderId="10" xfId="0" applyFont="1" applyFill="1" applyBorder="1"/>
    <xf numFmtId="0" fontId="5" fillId="4" borderId="0" xfId="0" applyFont="1" applyFill="1"/>
    <xf numFmtId="49" fontId="13" fillId="6" borderId="11" xfId="0" applyNumberFormat="1" applyFont="1" applyFill="1" applyBorder="1" applyAlignment="1">
      <alignment vertical="center"/>
    </xf>
    <xf numFmtId="49" fontId="13" fillId="6" borderId="23" xfId="0" applyNumberFormat="1" applyFont="1" applyFill="1" applyBorder="1" applyAlignment="1">
      <alignment horizontal="center" vertical="center"/>
    </xf>
    <xf numFmtId="49" fontId="5" fillId="6" borderId="24" xfId="0" applyNumberFormat="1" applyFont="1" applyFill="1" applyBorder="1" applyAlignment="1">
      <alignment horizontal="center"/>
    </xf>
    <xf numFmtId="49" fontId="13" fillId="2" borderId="12" xfId="0" applyNumberFormat="1" applyFont="1" applyFill="1" applyBorder="1" applyAlignment="1">
      <alignment vertical="center"/>
    </xf>
    <xf numFmtId="3" fontId="13" fillId="2" borderId="13" xfId="0" applyNumberFormat="1" applyFont="1" applyFill="1" applyBorder="1" applyAlignment="1">
      <alignment vertical="center"/>
    </xf>
    <xf numFmtId="9" fontId="5" fillId="2" borderId="14" xfId="0" applyNumberFormat="1" applyFont="1" applyFill="1" applyBorder="1"/>
    <xf numFmtId="166" fontId="13" fillId="2" borderId="13" xfId="0" applyNumberFormat="1" applyFont="1" applyFill="1" applyBorder="1" applyAlignment="1">
      <alignment vertical="center"/>
    </xf>
    <xf numFmtId="168" fontId="13" fillId="2" borderId="13" xfId="0" applyNumberFormat="1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49" fontId="13" fillId="6" borderId="15" xfId="0" applyNumberFormat="1" applyFont="1" applyFill="1" applyBorder="1" applyAlignment="1">
      <alignment vertical="center"/>
    </xf>
    <xf numFmtId="168" fontId="13" fillId="6" borderId="16" xfId="0" applyNumberFormat="1" applyFont="1" applyFill="1" applyBorder="1" applyAlignment="1">
      <alignment vertical="center"/>
    </xf>
    <xf numFmtId="9" fontId="13" fillId="6" borderId="17" xfId="0" applyNumberFormat="1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49" fontId="7" fillId="5" borderId="19" xfId="0" applyNumberFormat="1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49" fontId="13" fillId="6" borderId="20" xfId="0" applyNumberFormat="1" applyFont="1" applyFill="1" applyBorder="1" applyAlignment="1">
      <alignment vertical="center"/>
    </xf>
    <xf numFmtId="164" fontId="13" fillId="6" borderId="21" xfId="1" applyFont="1" applyFill="1" applyBorder="1" applyAlignment="1">
      <alignment vertical="center"/>
    </xf>
    <xf numFmtId="164" fontId="13" fillId="6" borderId="22" xfId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7" fontId="13" fillId="2" borderId="0" xfId="0" applyNumberFormat="1" applyFont="1" applyFill="1" applyAlignment="1">
      <alignment vertical="center"/>
    </xf>
    <xf numFmtId="164" fontId="13" fillId="6" borderId="16" xfId="1" applyFont="1" applyFill="1" applyBorder="1" applyAlignment="1">
      <alignment vertical="center"/>
    </xf>
    <xf numFmtId="164" fontId="13" fillId="6" borderId="17" xfId="1" applyFont="1" applyFill="1" applyBorder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7" fillId="3" borderId="2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7" fontId="3" fillId="0" borderId="25" xfId="0" applyNumberFormat="1" applyFont="1" applyBorder="1" applyAlignment="1">
      <alignment horizontal="right"/>
    </xf>
    <xf numFmtId="166" fontId="3" fillId="0" borderId="25" xfId="2" applyNumberFormat="1" applyFont="1" applyBorder="1" applyAlignment="1">
      <alignment horizontal="right"/>
    </xf>
    <xf numFmtId="17" fontId="3" fillId="4" borderId="25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7" fillId="3" borderId="0" xfId="0" applyFont="1" applyFill="1" applyAlignment="1">
      <alignment horizontal="center" vertical="center" wrapText="1"/>
    </xf>
    <xf numFmtId="49" fontId="7" fillId="5" borderId="18" xfId="0" applyNumberFormat="1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3" fillId="0" borderId="0" xfId="0" applyFont="1" applyAlignment="1"/>
    <xf numFmtId="0" fontId="8" fillId="0" borderId="1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5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</cellXfs>
  <cellStyles count="4">
    <cellStyle name="Millares [0]" xfId="1" builtinId="6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6</xdr:col>
      <xdr:colOff>885825</xdr:colOff>
      <xdr:row>7</xdr:row>
      <xdr:rowOff>85725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47CA45CC-09FA-69B3-94F3-75EEA1BB4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7625"/>
          <a:ext cx="6877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115"/>
  <sheetViews>
    <sheetView tabSelected="1" workbookViewId="0">
      <selection activeCell="K28" sqref="K28"/>
    </sheetView>
  </sheetViews>
  <sheetFormatPr baseColWidth="10" defaultColWidth="11.42578125" defaultRowHeight="12.75" x14ac:dyDescent="0.25"/>
  <cols>
    <col min="1" max="1" width="5.7109375" style="2" customWidth="1"/>
    <col min="2" max="2" width="25.5703125" style="2" customWidth="1"/>
    <col min="3" max="3" width="11.42578125" style="2"/>
    <col min="4" max="4" width="12.140625" style="2" customWidth="1"/>
    <col min="5" max="5" width="18.5703125" style="2" customWidth="1"/>
    <col min="6" max="6" width="22.140625" style="2" customWidth="1"/>
    <col min="7" max="7" width="16.85546875" style="2" bestFit="1" customWidth="1"/>
    <col min="8" max="16384" width="11.42578125" style="2"/>
  </cols>
  <sheetData>
    <row r="9" spans="2:7" x14ac:dyDescent="0.25">
      <c r="B9" s="81" t="s">
        <v>0</v>
      </c>
      <c r="C9" s="91" t="s">
        <v>96</v>
      </c>
      <c r="D9" s="91"/>
      <c r="F9" s="81" t="s">
        <v>1</v>
      </c>
      <c r="G9" s="3">
        <v>350000</v>
      </c>
    </row>
    <row r="10" spans="2:7" x14ac:dyDescent="0.25">
      <c r="B10" s="82" t="s">
        <v>101</v>
      </c>
      <c r="C10" s="92" t="s">
        <v>55</v>
      </c>
      <c r="D10" s="93"/>
      <c r="F10" s="29" t="s">
        <v>107</v>
      </c>
      <c r="G10" s="83" t="s">
        <v>60</v>
      </c>
    </row>
    <row r="11" spans="2:7" x14ac:dyDescent="0.25">
      <c r="B11" s="82" t="s">
        <v>102</v>
      </c>
      <c r="C11" s="92" t="s">
        <v>56</v>
      </c>
      <c r="D11" s="93"/>
      <c r="F11" s="29" t="s">
        <v>108</v>
      </c>
      <c r="G11" s="84">
        <v>280</v>
      </c>
    </row>
    <row r="12" spans="2:7" x14ac:dyDescent="0.25">
      <c r="B12" s="82" t="s">
        <v>103</v>
      </c>
      <c r="C12" s="92" t="s">
        <v>57</v>
      </c>
      <c r="D12" s="93"/>
      <c r="F12" s="29" t="s">
        <v>112</v>
      </c>
      <c r="G12" s="84">
        <f>SUM(G9*G11)</f>
        <v>98000000</v>
      </c>
    </row>
    <row r="13" spans="2:7" x14ac:dyDescent="0.25">
      <c r="B13" s="82" t="s">
        <v>104</v>
      </c>
      <c r="C13" s="92" t="s">
        <v>58</v>
      </c>
      <c r="D13" s="93"/>
      <c r="F13" s="29" t="s">
        <v>109</v>
      </c>
      <c r="G13" s="84" t="s">
        <v>61</v>
      </c>
    </row>
    <row r="14" spans="2:7" x14ac:dyDescent="0.25">
      <c r="B14" s="82" t="s">
        <v>105</v>
      </c>
      <c r="C14" s="94" t="s">
        <v>59</v>
      </c>
      <c r="D14" s="95"/>
      <c r="F14" s="29" t="s">
        <v>110</v>
      </c>
      <c r="G14" s="84" t="s">
        <v>62</v>
      </c>
    </row>
    <row r="15" spans="2:7" x14ac:dyDescent="0.25">
      <c r="B15" s="82" t="s">
        <v>106</v>
      </c>
      <c r="C15" s="85">
        <v>44993</v>
      </c>
      <c r="D15" s="86"/>
      <c r="F15" s="29" t="s">
        <v>111</v>
      </c>
      <c r="G15" s="84" t="s">
        <v>63</v>
      </c>
    </row>
    <row r="16" spans="2:7" x14ac:dyDescent="0.25">
      <c r="D16" s="6" t="s">
        <v>2</v>
      </c>
      <c r="F16" s="7"/>
      <c r="G16" s="7"/>
    </row>
    <row r="17" spans="2:9" x14ac:dyDescent="0.25">
      <c r="B17" s="87" t="s">
        <v>3</v>
      </c>
      <c r="C17" s="87"/>
      <c r="D17" s="87"/>
      <c r="E17" s="87"/>
      <c r="F17" s="87"/>
      <c r="G17" s="87"/>
    </row>
    <row r="18" spans="2:9" x14ac:dyDescent="0.25">
      <c r="F18" s="7"/>
      <c r="G18" s="7"/>
    </row>
    <row r="19" spans="2:9" x14ac:dyDescent="0.25">
      <c r="B19" s="8" t="s">
        <v>4</v>
      </c>
      <c r="F19" s="7"/>
      <c r="G19" s="7"/>
    </row>
    <row r="20" spans="2:9" x14ac:dyDescent="0.25">
      <c r="B20" s="9" t="s">
        <v>5</v>
      </c>
      <c r="C20" s="9" t="s">
        <v>6</v>
      </c>
      <c r="D20" s="9" t="s">
        <v>7</v>
      </c>
      <c r="E20" s="9" t="s">
        <v>8</v>
      </c>
      <c r="F20" s="10" t="s">
        <v>9</v>
      </c>
      <c r="G20" s="11" t="s">
        <v>10</v>
      </c>
    </row>
    <row r="21" spans="2:9" x14ac:dyDescent="0.25">
      <c r="B21" s="4" t="s">
        <v>73</v>
      </c>
      <c r="C21" s="12" t="s">
        <v>11</v>
      </c>
      <c r="D21" s="12">
        <v>40</v>
      </c>
      <c r="E21" s="12" t="s">
        <v>64</v>
      </c>
      <c r="F21" s="5">
        <v>35000</v>
      </c>
      <c r="G21" s="5">
        <f t="shared" ref="G21:G27" si="0">F21*D21</f>
        <v>1400000</v>
      </c>
      <c r="I21" s="13"/>
    </row>
    <row r="22" spans="2:9" x14ac:dyDescent="0.25">
      <c r="B22" s="4" t="s">
        <v>12</v>
      </c>
      <c r="C22" s="12" t="s">
        <v>11</v>
      </c>
      <c r="D22" s="12">
        <v>12</v>
      </c>
      <c r="E22" s="12" t="s">
        <v>65</v>
      </c>
      <c r="F22" s="5">
        <v>25000</v>
      </c>
      <c r="G22" s="5">
        <f t="shared" si="0"/>
        <v>300000</v>
      </c>
    </row>
    <row r="23" spans="2:9" x14ac:dyDescent="0.25">
      <c r="B23" s="4" t="s">
        <v>13</v>
      </c>
      <c r="C23" s="12" t="s">
        <v>11</v>
      </c>
      <c r="D23" s="12">
        <v>16</v>
      </c>
      <c r="E23" s="12" t="s">
        <v>65</v>
      </c>
      <c r="F23" s="5">
        <v>25000</v>
      </c>
      <c r="G23" s="5">
        <f t="shared" si="0"/>
        <v>400000</v>
      </c>
    </row>
    <row r="24" spans="2:9" x14ac:dyDescent="0.25">
      <c r="B24" s="4" t="s">
        <v>14</v>
      </c>
      <c r="C24" s="12" t="s">
        <v>11</v>
      </c>
      <c r="D24" s="12">
        <v>25</v>
      </c>
      <c r="E24" s="12" t="s">
        <v>65</v>
      </c>
      <c r="F24" s="5">
        <v>25000</v>
      </c>
      <c r="G24" s="5">
        <f t="shared" si="0"/>
        <v>625000</v>
      </c>
    </row>
    <row r="25" spans="2:9" x14ac:dyDescent="0.25">
      <c r="B25" s="4" t="s">
        <v>97</v>
      </c>
      <c r="C25" s="12" t="s">
        <v>11</v>
      </c>
      <c r="D25" s="12">
        <v>80</v>
      </c>
      <c r="E25" s="12" t="s">
        <v>65</v>
      </c>
      <c r="F25" s="5">
        <v>25000</v>
      </c>
      <c r="G25" s="5">
        <f t="shared" si="0"/>
        <v>2000000</v>
      </c>
    </row>
    <row r="26" spans="2:9" x14ac:dyDescent="0.25">
      <c r="B26" s="4" t="s">
        <v>15</v>
      </c>
      <c r="C26" s="12" t="s">
        <v>11</v>
      </c>
      <c r="D26" s="12">
        <v>60</v>
      </c>
      <c r="E26" s="12" t="s">
        <v>65</v>
      </c>
      <c r="F26" s="5">
        <v>25000</v>
      </c>
      <c r="G26" s="5">
        <f t="shared" si="0"/>
        <v>1500000</v>
      </c>
    </row>
    <row r="27" spans="2:9" x14ac:dyDescent="0.25">
      <c r="B27" s="4" t="s">
        <v>16</v>
      </c>
      <c r="C27" s="12" t="s">
        <v>11</v>
      </c>
      <c r="D27" s="12">
        <v>150</v>
      </c>
      <c r="E27" s="12" t="s">
        <v>65</v>
      </c>
      <c r="F27" s="5">
        <v>30000</v>
      </c>
      <c r="G27" s="5">
        <f t="shared" si="0"/>
        <v>4500000</v>
      </c>
    </row>
    <row r="28" spans="2:9" x14ac:dyDescent="0.25">
      <c r="B28" s="14" t="s">
        <v>17</v>
      </c>
      <c r="C28" s="15"/>
      <c r="D28" s="15"/>
      <c r="E28" s="15"/>
      <c r="F28" s="16"/>
      <c r="G28" s="17">
        <f>SUM(G21:G27)</f>
        <v>10725000</v>
      </c>
    </row>
    <row r="29" spans="2:9" x14ac:dyDescent="0.25">
      <c r="F29" s="7"/>
      <c r="G29" s="7"/>
    </row>
    <row r="30" spans="2:9" x14ac:dyDescent="0.25">
      <c r="B30" s="8" t="s">
        <v>18</v>
      </c>
      <c r="F30" s="7"/>
      <c r="G30" s="7"/>
    </row>
    <row r="31" spans="2:9" x14ac:dyDescent="0.25">
      <c r="B31" s="9" t="s">
        <v>5</v>
      </c>
      <c r="C31" s="9" t="s">
        <v>6</v>
      </c>
      <c r="D31" s="9" t="s">
        <v>7</v>
      </c>
      <c r="E31" s="9" t="s">
        <v>8</v>
      </c>
      <c r="F31" s="10" t="s">
        <v>9</v>
      </c>
      <c r="G31" s="11" t="s">
        <v>10</v>
      </c>
    </row>
    <row r="32" spans="2:9" x14ac:dyDescent="0.25">
      <c r="B32" s="4"/>
      <c r="C32" s="12" t="s">
        <v>19</v>
      </c>
      <c r="D32" s="12"/>
      <c r="E32" s="12"/>
      <c r="F32" s="5"/>
      <c r="G32" s="5"/>
    </row>
    <row r="33" spans="2:10" x14ac:dyDescent="0.25">
      <c r="B33" s="14" t="s">
        <v>20</v>
      </c>
      <c r="C33" s="15"/>
      <c r="D33" s="15"/>
      <c r="E33" s="15"/>
      <c r="F33" s="16"/>
      <c r="G33" s="18">
        <v>0</v>
      </c>
    </row>
    <row r="34" spans="2:10" x14ac:dyDescent="0.25">
      <c r="F34" s="7"/>
      <c r="G34" s="7"/>
    </row>
    <row r="35" spans="2:10" x14ac:dyDescent="0.25">
      <c r="B35" s="8" t="s">
        <v>21</v>
      </c>
      <c r="F35" s="7"/>
      <c r="G35" s="7"/>
    </row>
    <row r="36" spans="2:10" x14ac:dyDescent="0.25">
      <c r="B36" s="9" t="s">
        <v>5</v>
      </c>
      <c r="C36" s="9" t="s">
        <v>6</v>
      </c>
      <c r="D36" s="9" t="s">
        <v>7</v>
      </c>
      <c r="E36" s="9" t="s">
        <v>8</v>
      </c>
      <c r="F36" s="10" t="s">
        <v>9</v>
      </c>
      <c r="G36" s="11" t="s">
        <v>10</v>
      </c>
    </row>
    <row r="37" spans="2:10" x14ac:dyDescent="0.25">
      <c r="B37" s="19" t="s">
        <v>67</v>
      </c>
      <c r="C37" s="12" t="s">
        <v>22</v>
      </c>
      <c r="D37" s="12">
        <v>0.5</v>
      </c>
      <c r="E37" s="12" t="s">
        <v>64</v>
      </c>
      <c r="F37" s="5">
        <v>200000</v>
      </c>
      <c r="G37" s="5">
        <f>F37*D37</f>
        <v>100000</v>
      </c>
      <c r="I37" s="20"/>
    </row>
    <row r="38" spans="2:10" x14ac:dyDescent="0.25">
      <c r="B38" s="19" t="s">
        <v>68</v>
      </c>
      <c r="C38" s="12" t="s">
        <v>22</v>
      </c>
      <c r="D38" s="12">
        <v>0.3</v>
      </c>
      <c r="E38" s="12" t="s">
        <v>71</v>
      </c>
      <c r="F38" s="5">
        <v>200000</v>
      </c>
      <c r="G38" s="5">
        <f>F38*D38</f>
        <v>60000</v>
      </c>
      <c r="I38" s="20"/>
    </row>
    <row r="39" spans="2:10" x14ac:dyDescent="0.25">
      <c r="B39" s="19" t="s">
        <v>69</v>
      </c>
      <c r="C39" s="12" t="s">
        <v>22</v>
      </c>
      <c r="D39" s="12">
        <v>0.5</v>
      </c>
      <c r="E39" s="12" t="s">
        <v>71</v>
      </c>
      <c r="F39" s="5">
        <v>200000</v>
      </c>
      <c r="G39" s="5">
        <f>F39*D39</f>
        <v>100000</v>
      </c>
      <c r="I39" s="20"/>
    </row>
    <row r="40" spans="2:10" x14ac:dyDescent="0.25">
      <c r="B40" s="19" t="s">
        <v>66</v>
      </c>
      <c r="C40" s="12" t="s">
        <v>22</v>
      </c>
      <c r="D40" s="12">
        <v>1.2</v>
      </c>
      <c r="E40" s="12" t="s">
        <v>70</v>
      </c>
      <c r="F40" s="5">
        <v>200000</v>
      </c>
      <c r="G40" s="5">
        <f>F40*D40</f>
        <v>240000</v>
      </c>
      <c r="I40" s="20"/>
    </row>
    <row r="41" spans="2:10" x14ac:dyDescent="0.25">
      <c r="B41" s="14" t="s">
        <v>23</v>
      </c>
      <c r="C41" s="15"/>
      <c r="D41" s="15"/>
      <c r="E41" s="15"/>
      <c r="F41" s="16"/>
      <c r="G41" s="17">
        <f>SUM(G37:G40)</f>
        <v>500000</v>
      </c>
    </row>
    <row r="42" spans="2:10" x14ac:dyDescent="0.25">
      <c r="F42" s="7"/>
      <c r="G42" s="7"/>
    </row>
    <row r="43" spans="2:10" x14ac:dyDescent="0.25">
      <c r="B43" s="8" t="s">
        <v>24</v>
      </c>
      <c r="F43" s="7"/>
      <c r="G43" s="7"/>
    </row>
    <row r="44" spans="2:10" x14ac:dyDescent="0.25">
      <c r="B44" s="21" t="s">
        <v>24</v>
      </c>
      <c r="C44" s="9" t="s">
        <v>25</v>
      </c>
      <c r="D44" s="9" t="s">
        <v>26</v>
      </c>
      <c r="E44" s="9" t="s">
        <v>8</v>
      </c>
      <c r="F44" s="11" t="s">
        <v>9</v>
      </c>
      <c r="G44" s="11" t="s">
        <v>27</v>
      </c>
    </row>
    <row r="45" spans="2:10" x14ac:dyDescent="0.25">
      <c r="B45" s="22" t="s">
        <v>75</v>
      </c>
      <c r="C45" s="23" t="s">
        <v>28</v>
      </c>
      <c r="D45" s="24">
        <v>250000</v>
      </c>
      <c r="E45" s="12" t="s">
        <v>72</v>
      </c>
      <c r="F45" s="5">
        <v>180</v>
      </c>
      <c r="G45" s="5">
        <f>F45*D45</f>
        <v>45000000</v>
      </c>
      <c r="I45" s="13"/>
      <c r="J45" s="13"/>
    </row>
    <row r="46" spans="2:10" x14ac:dyDescent="0.25">
      <c r="B46" s="22" t="s">
        <v>76</v>
      </c>
      <c r="C46" s="23"/>
      <c r="D46" s="12"/>
      <c r="E46" s="12"/>
      <c r="F46" s="5"/>
      <c r="G46" s="5"/>
    </row>
    <row r="47" spans="2:10" x14ac:dyDescent="0.25">
      <c r="B47" s="25" t="s">
        <v>77</v>
      </c>
      <c r="C47" s="23" t="s">
        <v>30</v>
      </c>
      <c r="D47" s="12">
        <v>5</v>
      </c>
      <c r="E47" s="12" t="s">
        <v>65</v>
      </c>
      <c r="F47" s="5">
        <v>37450</v>
      </c>
      <c r="G47" s="5">
        <f>F47*D47</f>
        <v>187250</v>
      </c>
    </row>
    <row r="48" spans="2:10" x14ac:dyDescent="0.25">
      <c r="B48" s="25" t="s">
        <v>78</v>
      </c>
      <c r="C48" s="23" t="s">
        <v>30</v>
      </c>
      <c r="D48" s="24">
        <v>12</v>
      </c>
      <c r="E48" s="12" t="s">
        <v>65</v>
      </c>
      <c r="F48" s="5">
        <v>15400</v>
      </c>
      <c r="G48" s="5">
        <f>F48*D48</f>
        <v>184800</v>
      </c>
    </row>
    <row r="49" spans="2:7" x14ac:dyDescent="0.25">
      <c r="B49" s="25" t="s">
        <v>79</v>
      </c>
      <c r="C49" s="23" t="s">
        <v>29</v>
      </c>
      <c r="D49" s="24">
        <v>5</v>
      </c>
      <c r="E49" s="12" t="s">
        <v>65</v>
      </c>
      <c r="F49" s="5">
        <v>38600</v>
      </c>
      <c r="G49" s="5">
        <f>F49*D49</f>
        <v>193000</v>
      </c>
    </row>
    <row r="50" spans="2:7" x14ac:dyDescent="0.25">
      <c r="B50" s="25" t="s">
        <v>80</v>
      </c>
      <c r="C50" s="23" t="s">
        <v>29</v>
      </c>
      <c r="D50" s="12">
        <v>6</v>
      </c>
      <c r="E50" s="12" t="s">
        <v>65</v>
      </c>
      <c r="F50" s="5">
        <v>42600</v>
      </c>
      <c r="G50" s="5">
        <f>F50*D50</f>
        <v>255600</v>
      </c>
    </row>
    <row r="51" spans="2:7" x14ac:dyDescent="0.25">
      <c r="B51" s="25" t="s">
        <v>113</v>
      </c>
      <c r="C51" s="23" t="s">
        <v>30</v>
      </c>
      <c r="D51" s="12">
        <v>2.5</v>
      </c>
      <c r="E51" s="12" t="s">
        <v>65</v>
      </c>
      <c r="F51" s="5">
        <v>69899</v>
      </c>
      <c r="G51" s="5">
        <f>F51*D51</f>
        <v>174747.5</v>
      </c>
    </row>
    <row r="52" spans="2:7" x14ac:dyDescent="0.25">
      <c r="B52" s="22" t="s">
        <v>81</v>
      </c>
      <c r="C52" s="23"/>
      <c r="D52" s="12"/>
      <c r="E52" s="12"/>
      <c r="F52" s="5"/>
      <c r="G52" s="5"/>
    </row>
    <row r="53" spans="2:7" x14ac:dyDescent="0.25">
      <c r="B53" s="25" t="s">
        <v>82</v>
      </c>
      <c r="C53" s="23" t="s">
        <v>74</v>
      </c>
      <c r="D53" s="12">
        <v>2</v>
      </c>
      <c r="E53" s="12" t="s">
        <v>65</v>
      </c>
      <c r="F53" s="5">
        <v>49220</v>
      </c>
      <c r="G53" s="5">
        <f>F53*D53</f>
        <v>98440</v>
      </c>
    </row>
    <row r="54" spans="2:7" x14ac:dyDescent="0.25">
      <c r="B54" s="25" t="s">
        <v>83</v>
      </c>
      <c r="C54" s="23" t="s">
        <v>74</v>
      </c>
      <c r="D54" s="12">
        <v>5</v>
      </c>
      <c r="E54" s="12" t="s">
        <v>65</v>
      </c>
      <c r="F54" s="5">
        <v>31900</v>
      </c>
      <c r="G54" s="5">
        <f>F54*D54</f>
        <v>159500</v>
      </c>
    </row>
    <row r="55" spans="2:7" x14ac:dyDescent="0.25">
      <c r="B55" s="25" t="s">
        <v>84</v>
      </c>
      <c r="C55" s="23" t="s">
        <v>74</v>
      </c>
      <c r="D55" s="12">
        <v>3.4</v>
      </c>
      <c r="E55" s="12" t="s">
        <v>65</v>
      </c>
      <c r="F55" s="5">
        <v>23552</v>
      </c>
      <c r="G55" s="5">
        <f>F55*D55</f>
        <v>80076.800000000003</v>
      </c>
    </row>
    <row r="56" spans="2:7" x14ac:dyDescent="0.25">
      <c r="B56" s="22" t="s">
        <v>85</v>
      </c>
      <c r="C56" s="23"/>
      <c r="D56" s="12"/>
      <c r="E56" s="12"/>
      <c r="F56" s="5"/>
      <c r="G56" s="5"/>
    </row>
    <row r="57" spans="2:7" x14ac:dyDescent="0.25">
      <c r="B57" s="25" t="s">
        <v>86</v>
      </c>
      <c r="C57" s="23" t="s">
        <v>74</v>
      </c>
      <c r="D57" s="12">
        <v>5</v>
      </c>
      <c r="E57" s="12" t="s">
        <v>65</v>
      </c>
      <c r="F57" s="5">
        <v>56300</v>
      </c>
      <c r="G57" s="5">
        <f>F57*D57</f>
        <v>281500</v>
      </c>
    </row>
    <row r="58" spans="2:7" x14ac:dyDescent="0.25">
      <c r="B58" s="25" t="s">
        <v>87</v>
      </c>
      <c r="C58" s="23" t="s">
        <v>29</v>
      </c>
      <c r="D58" s="12">
        <v>5</v>
      </c>
      <c r="E58" s="12" t="s">
        <v>65</v>
      </c>
      <c r="F58" s="5">
        <v>58000</v>
      </c>
      <c r="G58" s="5">
        <f>F58*D58</f>
        <v>290000</v>
      </c>
    </row>
    <row r="59" spans="2:7" x14ac:dyDescent="0.25">
      <c r="B59" s="25" t="s">
        <v>88</v>
      </c>
      <c r="C59" s="23" t="s">
        <v>29</v>
      </c>
      <c r="D59" s="12">
        <v>6</v>
      </c>
      <c r="E59" s="12" t="s">
        <v>65</v>
      </c>
      <c r="F59" s="5">
        <v>23500</v>
      </c>
      <c r="G59" s="5">
        <f>F59*D59</f>
        <v>141000</v>
      </c>
    </row>
    <row r="60" spans="2:7" x14ac:dyDescent="0.25">
      <c r="B60" s="25" t="s">
        <v>89</v>
      </c>
      <c r="C60" s="23" t="s">
        <v>29</v>
      </c>
      <c r="D60" s="12">
        <v>10</v>
      </c>
      <c r="E60" s="12" t="s">
        <v>65</v>
      </c>
      <c r="F60" s="5">
        <v>42500</v>
      </c>
      <c r="G60" s="5">
        <f>F60*D60</f>
        <v>425000</v>
      </c>
    </row>
    <row r="61" spans="2:7" x14ac:dyDescent="0.25">
      <c r="B61" s="26" t="s">
        <v>31</v>
      </c>
      <c r="C61" s="15"/>
      <c r="D61" s="15"/>
      <c r="E61" s="15"/>
      <c r="F61" s="16"/>
      <c r="G61" s="17">
        <f>SUM(G45:G60)</f>
        <v>47470914.299999997</v>
      </c>
    </row>
    <row r="62" spans="2:7" x14ac:dyDescent="0.25">
      <c r="C62" s="27"/>
      <c r="D62" s="27"/>
      <c r="E62" s="27"/>
      <c r="F62" s="28"/>
      <c r="G62" s="28"/>
    </row>
    <row r="63" spans="2:7" x14ac:dyDescent="0.25">
      <c r="B63" s="8" t="s">
        <v>32</v>
      </c>
      <c r="C63" s="27"/>
      <c r="D63" s="27"/>
      <c r="E63" s="27"/>
      <c r="F63" s="28"/>
      <c r="G63" s="28"/>
    </row>
    <row r="64" spans="2:7" x14ac:dyDescent="0.25">
      <c r="B64" s="21" t="s">
        <v>33</v>
      </c>
      <c r="C64" s="9" t="s">
        <v>25</v>
      </c>
      <c r="D64" s="9" t="s">
        <v>26</v>
      </c>
      <c r="E64" s="21" t="s">
        <v>8</v>
      </c>
      <c r="F64" s="11" t="s">
        <v>9</v>
      </c>
      <c r="G64" s="11" t="s">
        <v>27</v>
      </c>
    </row>
    <row r="65" spans="2:9" x14ac:dyDescent="0.25">
      <c r="B65" s="29" t="s">
        <v>90</v>
      </c>
      <c r="C65" s="23" t="s">
        <v>93</v>
      </c>
      <c r="D65" s="12">
        <v>2.2000000000000002</v>
      </c>
      <c r="E65" s="30" t="s">
        <v>98</v>
      </c>
      <c r="F65" s="31">
        <v>162500</v>
      </c>
      <c r="G65" s="5">
        <f>D65*F65</f>
        <v>357500</v>
      </c>
      <c r="I65" s="13"/>
    </row>
    <row r="66" spans="2:9" x14ac:dyDescent="0.25">
      <c r="B66" s="29" t="s">
        <v>91</v>
      </c>
      <c r="C66" s="23" t="s">
        <v>29</v>
      </c>
      <c r="D66" s="12">
        <v>40</v>
      </c>
      <c r="E66" s="30" t="s">
        <v>95</v>
      </c>
      <c r="F66" s="31">
        <v>4850</v>
      </c>
      <c r="G66" s="5">
        <f>D66*F66</f>
        <v>194000</v>
      </c>
      <c r="I66" s="13"/>
    </row>
    <row r="67" spans="2:9" x14ac:dyDescent="0.25">
      <c r="B67" s="29" t="s">
        <v>92</v>
      </c>
      <c r="C67" s="23" t="s">
        <v>94</v>
      </c>
      <c r="D67" s="12">
        <v>500</v>
      </c>
      <c r="E67" s="30" t="s">
        <v>95</v>
      </c>
      <c r="F67" s="31">
        <v>1150</v>
      </c>
      <c r="G67" s="5">
        <f>D67*F67</f>
        <v>575000</v>
      </c>
      <c r="I67" s="13"/>
    </row>
    <row r="68" spans="2:9" x14ac:dyDescent="0.25">
      <c r="B68" s="26" t="s">
        <v>34</v>
      </c>
      <c r="C68" s="15"/>
      <c r="D68" s="15"/>
      <c r="E68" s="32"/>
      <c r="F68" s="16"/>
      <c r="G68" s="17">
        <f>SUM(G65:G67)</f>
        <v>1126500</v>
      </c>
      <c r="I68" s="13"/>
    </row>
    <row r="69" spans="2:9" x14ac:dyDescent="0.25">
      <c r="B69" s="33"/>
      <c r="C69" s="33"/>
      <c r="D69" s="33"/>
      <c r="E69" s="33"/>
      <c r="F69" s="34"/>
      <c r="G69" s="34"/>
    </row>
    <row r="70" spans="2:9" x14ac:dyDescent="0.25">
      <c r="B70" s="35" t="s">
        <v>35</v>
      </c>
      <c r="C70" s="35"/>
      <c r="D70" s="35"/>
      <c r="E70" s="35"/>
      <c r="F70" s="35"/>
      <c r="G70" s="36">
        <f>SUM(G28+G33+G41+G61+G68)</f>
        <v>59822414.299999997</v>
      </c>
    </row>
    <row r="71" spans="2:9" x14ac:dyDescent="0.25">
      <c r="B71" s="37" t="s">
        <v>36</v>
      </c>
      <c r="C71" s="38"/>
      <c r="D71" s="38"/>
      <c r="E71" s="38"/>
      <c r="F71" s="38"/>
      <c r="G71" s="39">
        <f>SUM(G70*5/100)</f>
        <v>2991120.7149999999</v>
      </c>
    </row>
    <row r="72" spans="2:9" x14ac:dyDescent="0.25">
      <c r="B72" s="35" t="s">
        <v>37</v>
      </c>
      <c r="C72" s="35"/>
      <c r="D72" s="35"/>
      <c r="E72" s="35"/>
      <c r="F72" s="35"/>
      <c r="G72" s="36">
        <f>SUM(G70:G71)</f>
        <v>62813535.015000001</v>
      </c>
    </row>
    <row r="73" spans="2:9" x14ac:dyDescent="0.25">
      <c r="B73" s="40" t="s">
        <v>38</v>
      </c>
      <c r="C73" s="40"/>
      <c r="D73" s="40"/>
      <c r="E73" s="40"/>
      <c r="F73" s="40"/>
      <c r="G73" s="39">
        <f>SUM(G12*1)</f>
        <v>98000000</v>
      </c>
    </row>
    <row r="74" spans="2:9" x14ac:dyDescent="0.25">
      <c r="B74" s="35" t="s">
        <v>39</v>
      </c>
      <c r="C74" s="35"/>
      <c r="D74" s="35"/>
      <c r="E74" s="35"/>
      <c r="F74" s="35"/>
      <c r="G74" s="36">
        <f>SUM(G73-G72)</f>
        <v>35186464.984999999</v>
      </c>
    </row>
    <row r="75" spans="2:9" x14ac:dyDescent="0.25">
      <c r="B75" s="41" t="s">
        <v>99</v>
      </c>
      <c r="C75" s="42"/>
      <c r="D75" s="42"/>
      <c r="E75" s="42"/>
      <c r="F75" s="42"/>
      <c r="G75" s="43"/>
    </row>
    <row r="76" spans="2:9" ht="13.5" thickBot="1" x14ac:dyDescent="0.3">
      <c r="B76" s="44"/>
      <c r="C76" s="42"/>
      <c r="D76" s="42"/>
      <c r="E76" s="42"/>
      <c r="F76" s="42"/>
      <c r="G76" s="43"/>
    </row>
    <row r="77" spans="2:9" x14ac:dyDescent="0.25">
      <c r="B77" s="45" t="s">
        <v>100</v>
      </c>
      <c r="C77" s="46"/>
      <c r="D77" s="46"/>
      <c r="E77" s="46"/>
      <c r="F77" s="47"/>
      <c r="G77" s="43"/>
    </row>
    <row r="78" spans="2:9" x14ac:dyDescent="0.25">
      <c r="B78" s="48" t="s">
        <v>40</v>
      </c>
      <c r="C78" s="49"/>
      <c r="D78" s="49"/>
      <c r="E78" s="49"/>
      <c r="F78" s="50"/>
      <c r="G78" s="43"/>
    </row>
    <row r="79" spans="2:9" x14ac:dyDescent="0.25">
      <c r="B79" s="48" t="s">
        <v>41</v>
      </c>
      <c r="C79" s="49"/>
      <c r="D79" s="49"/>
      <c r="E79" s="49"/>
      <c r="F79" s="50"/>
      <c r="G79" s="43"/>
    </row>
    <row r="80" spans="2:9" x14ac:dyDescent="0.25">
      <c r="B80" s="48" t="s">
        <v>42</v>
      </c>
      <c r="C80" s="49"/>
      <c r="D80" s="49"/>
      <c r="E80" s="49"/>
      <c r="F80" s="50"/>
      <c r="G80" s="43"/>
    </row>
    <row r="81" spans="2:7" x14ac:dyDescent="0.25">
      <c r="B81" s="48" t="s">
        <v>114</v>
      </c>
      <c r="C81" s="49"/>
      <c r="D81" s="49"/>
      <c r="E81" s="49"/>
      <c r="F81" s="50"/>
      <c r="G81" s="43"/>
    </row>
    <row r="82" spans="2:7" x14ac:dyDescent="0.25">
      <c r="B82" s="48" t="s">
        <v>43</v>
      </c>
      <c r="C82" s="49"/>
      <c r="D82" s="49"/>
      <c r="E82" s="49"/>
      <c r="F82" s="50"/>
      <c r="G82" s="43"/>
    </row>
    <row r="83" spans="2:7" ht="13.5" thickBot="1" x14ac:dyDescent="0.3">
      <c r="B83" s="51" t="s">
        <v>44</v>
      </c>
      <c r="C83" s="52"/>
      <c r="D83" s="52"/>
      <c r="E83" s="52"/>
      <c r="F83" s="53"/>
      <c r="G83" s="43"/>
    </row>
    <row r="84" spans="2:7" ht="13.5" thickBot="1" x14ac:dyDescent="0.3">
      <c r="B84" s="54"/>
      <c r="C84" s="49"/>
      <c r="D84" s="49"/>
      <c r="E84" s="49"/>
      <c r="F84" s="49"/>
      <c r="G84" s="43"/>
    </row>
    <row r="85" spans="2:7" ht="13.5" thickBot="1" x14ac:dyDescent="0.3">
      <c r="B85" s="88" t="s">
        <v>45</v>
      </c>
      <c r="C85" s="89"/>
      <c r="D85" s="55"/>
      <c r="E85" s="56"/>
      <c r="F85" s="56"/>
      <c r="G85" s="43"/>
    </row>
    <row r="86" spans="2:7" x14ac:dyDescent="0.25">
      <c r="B86" s="57" t="s">
        <v>115</v>
      </c>
      <c r="C86" s="58" t="s">
        <v>119</v>
      </c>
      <c r="D86" s="59" t="s">
        <v>46</v>
      </c>
      <c r="E86" s="56"/>
      <c r="F86" s="56"/>
      <c r="G86" s="43"/>
    </row>
    <row r="87" spans="2:7" x14ac:dyDescent="0.25">
      <c r="B87" s="60" t="s">
        <v>47</v>
      </c>
      <c r="C87" s="61">
        <f>G28</f>
        <v>10725000</v>
      </c>
      <c r="D87" s="62">
        <f>(C87/C93)</f>
        <v>0.17074345517154621</v>
      </c>
      <c r="E87" s="56"/>
      <c r="F87" s="56"/>
      <c r="G87" s="43"/>
    </row>
    <row r="88" spans="2:7" x14ac:dyDescent="0.25">
      <c r="B88" s="60" t="s">
        <v>48</v>
      </c>
      <c r="C88" s="63">
        <f>G33</f>
        <v>0</v>
      </c>
      <c r="D88" s="62">
        <v>0</v>
      </c>
      <c r="E88" s="56"/>
      <c r="F88" s="56"/>
      <c r="G88" s="43"/>
    </row>
    <row r="89" spans="2:7" x14ac:dyDescent="0.25">
      <c r="B89" s="60" t="s">
        <v>49</v>
      </c>
      <c r="C89" s="61">
        <f>G41</f>
        <v>500000</v>
      </c>
      <c r="D89" s="62">
        <f>(C89/C93)</f>
        <v>7.960067840165324E-3</v>
      </c>
      <c r="E89" s="56"/>
      <c r="F89" s="56"/>
      <c r="G89" s="43"/>
    </row>
    <row r="90" spans="2:7" x14ac:dyDescent="0.25">
      <c r="B90" s="60" t="s">
        <v>50</v>
      </c>
      <c r="C90" s="61">
        <f>G61</f>
        <v>47470914.299999997</v>
      </c>
      <c r="D90" s="62">
        <f>(C90/C93)</f>
        <v>0.75574339652534828</v>
      </c>
      <c r="E90" s="56"/>
      <c r="F90" s="56"/>
      <c r="G90" s="43"/>
    </row>
    <row r="91" spans="2:7" x14ac:dyDescent="0.25">
      <c r="B91" s="60" t="s">
        <v>51</v>
      </c>
      <c r="C91" s="64">
        <f>G68</f>
        <v>1126500</v>
      </c>
      <c r="D91" s="62">
        <f>(C91/C93)</f>
        <v>1.7934032843892476E-2</v>
      </c>
      <c r="E91" s="65"/>
      <c r="F91" s="65"/>
      <c r="G91" s="43"/>
    </row>
    <row r="92" spans="2:7" x14ac:dyDescent="0.25">
      <c r="B92" s="60" t="s">
        <v>52</v>
      </c>
      <c r="C92" s="64">
        <f>G71</f>
        <v>2991120.7149999999</v>
      </c>
      <c r="D92" s="62">
        <f>(C92/C93)</f>
        <v>4.7619047619047616E-2</v>
      </c>
      <c r="E92" s="65"/>
      <c r="F92" s="65"/>
      <c r="G92" s="43"/>
    </row>
    <row r="93" spans="2:7" ht="13.5" thickBot="1" x14ac:dyDescent="0.3">
      <c r="B93" s="66" t="s">
        <v>116</v>
      </c>
      <c r="C93" s="67">
        <f>SUM(C87:C92)</f>
        <v>62813535.015000001</v>
      </c>
      <c r="D93" s="68">
        <f>SUM(D87:D92)</f>
        <v>1</v>
      </c>
      <c r="E93" s="65"/>
      <c r="F93" s="65"/>
      <c r="G93" s="43"/>
    </row>
    <row r="94" spans="2:7" x14ac:dyDescent="0.25">
      <c r="B94" s="44"/>
      <c r="C94" s="42"/>
      <c r="D94" s="42"/>
      <c r="E94" s="42"/>
      <c r="F94" s="42"/>
      <c r="G94" s="43"/>
    </row>
    <row r="95" spans="2:7" ht="13.5" thickBot="1" x14ac:dyDescent="0.3">
      <c r="B95" s="1"/>
      <c r="C95" s="42"/>
      <c r="D95" s="42"/>
      <c r="E95" s="42"/>
      <c r="F95" s="42"/>
      <c r="G95" s="43"/>
    </row>
    <row r="96" spans="2:7" ht="13.5" thickBot="1" x14ac:dyDescent="0.3">
      <c r="B96" s="69"/>
      <c r="C96" s="70" t="s">
        <v>53</v>
      </c>
      <c r="D96" s="71"/>
      <c r="E96" s="72"/>
      <c r="F96" s="65"/>
      <c r="G96" s="43"/>
    </row>
    <row r="97" spans="2:7" x14ac:dyDescent="0.25">
      <c r="B97" s="73" t="s">
        <v>117</v>
      </c>
      <c r="C97" s="74">
        <v>370000</v>
      </c>
      <c r="D97" s="74">
        <v>400000</v>
      </c>
      <c r="E97" s="75">
        <v>450000</v>
      </c>
      <c r="F97" s="76"/>
      <c r="G97" s="77"/>
    </row>
    <row r="98" spans="2:7" ht="13.5" thickBot="1" x14ac:dyDescent="0.3">
      <c r="B98" s="66" t="s">
        <v>54</v>
      </c>
      <c r="C98" s="78">
        <f>(G72/C97)</f>
        <v>169.76631085135136</v>
      </c>
      <c r="D98" s="78">
        <f>(G72/D97)</f>
        <v>157.03383753750001</v>
      </c>
      <c r="E98" s="79">
        <f>(G72/E97)</f>
        <v>139.58563336666666</v>
      </c>
      <c r="F98" s="76"/>
      <c r="G98" s="77"/>
    </row>
    <row r="99" spans="2:7" x14ac:dyDescent="0.25">
      <c r="B99" s="80" t="s">
        <v>118</v>
      </c>
      <c r="C99" s="49"/>
      <c r="D99" s="49"/>
      <c r="E99" s="49"/>
      <c r="F99" s="49"/>
      <c r="G99" s="49"/>
    </row>
    <row r="100" spans="2:7" x14ac:dyDescent="0.25">
      <c r="B100" s="90"/>
      <c r="C100" s="90"/>
      <c r="D100" s="90"/>
      <c r="E100" s="90"/>
      <c r="F100" s="90"/>
      <c r="G100" s="90"/>
    </row>
    <row r="101" spans="2:7" x14ac:dyDescent="0.25">
      <c r="B101" s="27"/>
      <c r="C101" s="27"/>
      <c r="D101" s="27"/>
      <c r="E101" s="27"/>
      <c r="F101" s="27"/>
      <c r="G101" s="27"/>
    </row>
    <row r="102" spans="2:7" x14ac:dyDescent="0.25">
      <c r="B102" s="27"/>
      <c r="C102" s="27"/>
      <c r="D102" s="27"/>
      <c r="E102" s="27"/>
      <c r="F102" s="27"/>
      <c r="G102" s="27"/>
    </row>
    <row r="103" spans="2:7" x14ac:dyDescent="0.25">
      <c r="B103" s="27"/>
      <c r="C103" s="27"/>
      <c r="D103" s="27"/>
      <c r="E103" s="27"/>
      <c r="F103" s="27"/>
      <c r="G103" s="27"/>
    </row>
    <row r="104" spans="2:7" x14ac:dyDescent="0.25">
      <c r="B104" s="27"/>
      <c r="C104" s="27"/>
      <c r="D104" s="27"/>
      <c r="E104" s="27"/>
      <c r="F104" s="27"/>
      <c r="G104" s="27"/>
    </row>
    <row r="105" spans="2:7" x14ac:dyDescent="0.25">
      <c r="B105" s="27"/>
      <c r="C105" s="27"/>
      <c r="D105" s="27"/>
      <c r="E105" s="27"/>
      <c r="F105" s="27"/>
      <c r="G105" s="27"/>
    </row>
    <row r="106" spans="2:7" x14ac:dyDescent="0.25">
      <c r="B106" s="27"/>
      <c r="C106" s="27"/>
      <c r="D106" s="27"/>
      <c r="E106" s="27"/>
      <c r="F106" s="27"/>
      <c r="G106" s="27"/>
    </row>
    <row r="107" spans="2:7" x14ac:dyDescent="0.25">
      <c r="B107" s="27"/>
      <c r="C107" s="27"/>
      <c r="D107" s="27"/>
      <c r="E107" s="27"/>
      <c r="F107" s="27"/>
      <c r="G107" s="27"/>
    </row>
    <row r="108" spans="2:7" x14ac:dyDescent="0.25">
      <c r="B108" s="27"/>
      <c r="C108" s="27"/>
      <c r="D108" s="27"/>
      <c r="E108" s="27"/>
      <c r="F108" s="27"/>
      <c r="G108" s="27"/>
    </row>
    <row r="109" spans="2:7" x14ac:dyDescent="0.25">
      <c r="B109" s="27"/>
      <c r="C109" s="27"/>
      <c r="D109" s="27"/>
      <c r="E109" s="27"/>
      <c r="F109" s="27"/>
      <c r="G109" s="27"/>
    </row>
    <row r="110" spans="2:7" x14ac:dyDescent="0.25">
      <c r="B110" s="27"/>
      <c r="C110" s="27"/>
      <c r="D110" s="27"/>
      <c r="E110" s="27"/>
      <c r="F110" s="27"/>
      <c r="G110" s="27"/>
    </row>
    <row r="111" spans="2:7" x14ac:dyDescent="0.25">
      <c r="B111" s="27"/>
      <c r="C111" s="27"/>
      <c r="D111" s="27"/>
      <c r="E111" s="27"/>
      <c r="F111" s="27"/>
      <c r="G111" s="27"/>
    </row>
    <row r="112" spans="2:7" x14ac:dyDescent="0.25">
      <c r="B112" s="27"/>
      <c r="C112" s="27"/>
      <c r="D112" s="27"/>
      <c r="E112" s="27"/>
      <c r="F112" s="27"/>
      <c r="G112" s="27"/>
    </row>
    <row r="113" spans="2:7" x14ac:dyDescent="0.25">
      <c r="B113" s="27"/>
      <c r="C113" s="27"/>
      <c r="D113" s="27"/>
      <c r="E113" s="27"/>
      <c r="F113" s="27"/>
      <c r="G113" s="27"/>
    </row>
    <row r="114" spans="2:7" x14ac:dyDescent="0.25">
      <c r="B114" s="27"/>
      <c r="C114" s="27"/>
      <c r="D114" s="27"/>
      <c r="E114" s="27"/>
      <c r="F114" s="27"/>
      <c r="G114" s="27"/>
    </row>
    <row r="115" spans="2:7" x14ac:dyDescent="0.25">
      <c r="B115" s="27"/>
      <c r="C115" s="27"/>
      <c r="D115" s="27"/>
      <c r="E115" s="27"/>
      <c r="F115" s="27"/>
      <c r="G115" s="27"/>
    </row>
  </sheetData>
  <mergeCells count="10">
    <mergeCell ref="C15:D15"/>
    <mergeCell ref="B17:G17"/>
    <mergeCell ref="B85:C85"/>
    <mergeCell ref="B100:G100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C89986-0992-40B3-B895-8CAE3F3ACD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3D5132-4A34-4783-84F3-AA02B10AE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b82782-c0f5-416e-ae65-72e3340045c9"/>
    <ds:schemaRef ds:uri="bea4a5c6-dd9c-492d-ab53-e1e14423e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158C18-C1C4-4CE1-86B3-BB342C2FCF00}">
  <ds:schemaRefs>
    <ds:schemaRef ds:uri="bea4a5c6-dd9c-492d-ab53-e1e14423e944"/>
    <ds:schemaRef ds:uri="http://purl.org/dc/elements/1.1/"/>
    <ds:schemaRef ds:uri="10b82782-c0f5-416e-ae65-72e3340045c9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</dc:creator>
  <cp:keywords/>
  <dc:description/>
  <cp:lastModifiedBy>Rioseco Ventura Victor Manuel</cp:lastModifiedBy>
  <cp:revision/>
  <dcterms:created xsi:type="dcterms:W3CDTF">2022-03-15T19:34:25Z</dcterms:created>
  <dcterms:modified xsi:type="dcterms:W3CDTF">2023-05-03T20:13:18Z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