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LIM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43" i="1" l="1"/>
  <c r="G44" i="1"/>
  <c r="G45" i="1"/>
  <c r="G46" i="1"/>
  <c r="G65" i="1" l="1"/>
  <c r="G60" i="1" l="1"/>
  <c r="G58" i="1"/>
  <c r="G57" i="1"/>
  <c r="G56" i="1"/>
  <c r="G55" i="1"/>
  <c r="G53" i="1"/>
  <c r="G51" i="1"/>
  <c r="G50" i="1"/>
  <c r="G48" i="1"/>
  <c r="G47" i="1"/>
  <c r="G37" i="1"/>
  <c r="G36" i="1"/>
  <c r="G35" i="1"/>
  <c r="G25" i="1"/>
  <c r="G24" i="1"/>
  <c r="G23" i="1"/>
  <c r="G22" i="1"/>
  <c r="G21" i="1"/>
  <c r="G12" i="1"/>
  <c r="G71" i="1" l="1"/>
  <c r="G66" i="1"/>
  <c r="C90" i="1" s="1"/>
  <c r="C89" i="1" l="1"/>
  <c r="G38" i="1"/>
  <c r="C88" i="1" s="1"/>
  <c r="G26" i="1"/>
  <c r="C86" i="1" s="1"/>
  <c r="G31" i="1" l="1"/>
  <c r="G68" i="1" s="1"/>
  <c r="G69" i="1" l="1"/>
  <c r="G70" i="1" l="1"/>
  <c r="C91" i="1"/>
  <c r="G72" i="1" l="1"/>
  <c r="C97" i="1"/>
  <c r="C92" i="1"/>
  <c r="D91" i="1" s="1"/>
  <c r="D97" i="1"/>
  <c r="E97" i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<sst xmlns="http://schemas.openxmlformats.org/spreadsheetml/2006/main" count="168" uniqueCount="125">
  <si>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</si>
  <si>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</si>
  <si>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</si>
  <si>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</si>
  <si>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</si>
  <si>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</si>
  <si>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</si>
  <si>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</si>
  <si>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</si>
  <si>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</si>
  <si>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</si>
  <si>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</si>
  <si>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</si>
  <si>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</si>
  <si>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</si>
  <si>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</si>
  <si>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</si>
  <si>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</si>
  <si>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</si>
  <si>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</si>
  <si>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</si>
  <si>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</si>
  <si>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</si>
  <si>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</si>
  <si>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</si>
  <si>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</si>
  <si>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</si>
  <si>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</si>
  <si>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</si>
  <si>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</si>
  <si>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</si>
  <si>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</si>
  <si>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</si>
  <si>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</si>
  <si>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</si>
  <si>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</si>
  <si>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</si>
  <si>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</si>
  <si>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</si>
  <si>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</si>
  <si>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</si>
  <si>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</si>
  <si>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</si>
  <si>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</si>
  <si>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</si>
  <si>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</si>
  <si>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</si>
  <si>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</si>
  <si>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</si>
  <si>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</si>
  <si>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</si>
  <si>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</si>
  <si>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</si>
  <si>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</si>
  <si>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</si>
  <si>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</si>
  <si>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</si>
  <si>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</si>
  <si>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</si>
  <si>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Las Cabras</t>
  </si>
  <si>
    <t>lt</t>
  </si>
  <si>
    <t>FUNGICIDAS</t>
  </si>
  <si>
    <t>Bravo 720</t>
  </si>
  <si>
    <t>PRECIO ESPERADO ($/KG)</t>
  </si>
  <si>
    <t>Riegos</t>
  </si>
  <si>
    <t>2.  Precio de Insumos corresponde a  precios  colocados en el predio del agricultor.</t>
  </si>
  <si>
    <t>3. Precio esperado por ventas corresponde a precio colocado en el domicilio del agricultor.</t>
  </si>
  <si>
    <t>LIMONERO</t>
  </si>
  <si>
    <t>Medio</t>
  </si>
  <si>
    <t>Lib. B. O'Higgins</t>
  </si>
  <si>
    <t>Peumo</t>
  </si>
  <si>
    <t>Septiembre-Diciembre</t>
  </si>
  <si>
    <t>Heladas</t>
  </si>
  <si>
    <t>Sep-Dic</t>
  </si>
  <si>
    <t>Eureka Frost</t>
  </si>
  <si>
    <t>Aplicación de pesticidas</t>
  </si>
  <si>
    <t>Junio-Diciembre</t>
  </si>
  <si>
    <t>Poda</t>
  </si>
  <si>
    <t>Julio-Septiembre</t>
  </si>
  <si>
    <t xml:space="preserve">Aplicación de fertilizantes  </t>
  </si>
  <si>
    <t>Agosto-Marzo</t>
  </si>
  <si>
    <t>Septiembre-Marzo</t>
  </si>
  <si>
    <t>Labores de cosecha</t>
  </si>
  <si>
    <t>Aplicación pesticidas</t>
  </si>
  <si>
    <t>Acarreo de insumos</t>
  </si>
  <si>
    <t>Mayo-Abril</t>
  </si>
  <si>
    <t>Acarreo de bins</t>
  </si>
  <si>
    <t>Agosto-Septiembre</t>
  </si>
  <si>
    <t>Urea</t>
  </si>
  <si>
    <t>Cobre Premium</t>
  </si>
  <si>
    <t>Octubre- Diciembre</t>
  </si>
  <si>
    <t>Rango 480</t>
  </si>
  <si>
    <t>Septiembre-Octubre</t>
  </si>
  <si>
    <t>Winspray Miscible COA</t>
  </si>
  <si>
    <t>Diciembre-Enero</t>
  </si>
  <si>
    <t>Julio</t>
  </si>
  <si>
    <t>sept - octubre</t>
  </si>
  <si>
    <t>Karate  Zeon 5 CS</t>
  </si>
  <si>
    <t>Octubre-Noviembre</t>
  </si>
  <si>
    <t>Mallas</t>
  </si>
  <si>
    <t>Un</t>
  </si>
  <si>
    <t>Electricidad</t>
  </si>
  <si>
    <t>kw/hr</t>
  </si>
  <si>
    <t>Anual</t>
  </si>
  <si>
    <t>(*): Este valor representa el valor mìnimo de venta del producto, con IVA incluido.</t>
  </si>
  <si>
    <t>7, Formato de venta a granel en bins.</t>
  </si>
  <si>
    <t xml:space="preserve">Compradores mayoristas </t>
  </si>
  <si>
    <t>Troya 4 EC</t>
  </si>
  <si>
    <t>Actara 25 WG</t>
  </si>
  <si>
    <t>Sulfato de Zinc</t>
  </si>
  <si>
    <t>Sulfato de Magnesio</t>
  </si>
  <si>
    <t>Nitrato de potasio</t>
  </si>
  <si>
    <t>Nitrato de Calcio</t>
  </si>
  <si>
    <t>Acido Fosforico</t>
  </si>
  <si>
    <t>Lt</t>
  </si>
  <si>
    <t>Agosto-Febrero</t>
  </si>
  <si>
    <t>Octubre - Diciembre</t>
  </si>
  <si>
    <t>Octubre - enero</t>
  </si>
  <si>
    <t>Enero - Marzo</t>
  </si>
  <si>
    <t>Noviembre - Diciembre</t>
  </si>
  <si>
    <t>Agosto - Septiembre</t>
  </si>
  <si>
    <t>RENDIMIENTO (kg/Há.)</t>
  </si>
  <si>
    <t>ESCENARIOS COSTO UNITARIO  ($/kg)</t>
  </si>
  <si>
    <t>Costo unitario ($/kg) (*)</t>
  </si>
  <si>
    <t>Rendimiento (kg/hà)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</si>
</sst>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166" fontId="1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3" fontId="3" fillId="2" borderId="14" xfId="0" applyNumberFormat="1" applyFont="1" applyFill="1" applyBorder="1" applyAlignment="1"/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2" fillId="5" borderId="2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64" fontId="2" fillId="5" borderId="22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164" fontId="2" fillId="5" borderId="24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2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3" fontId="6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2" xfId="0" applyNumberFormat="1" applyFont="1" applyFill="1" applyBorder="1" applyAlignment="1">
      <alignment vertical="center" wrapText="1"/>
    </xf>
    <xf numFmtId="0" fontId="4" fillId="10" borderId="53" xfId="0" applyFont="1" applyFill="1" applyBorder="1" applyAlignment="1">
      <alignment horizontal="right"/>
    </xf>
    <xf numFmtId="0" fontId="4" fillId="2" borderId="6" xfId="0" applyFont="1" applyFill="1" applyBorder="1"/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3" fontId="4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4" fillId="2" borderId="52" xfId="0" applyNumberFormat="1" applyFont="1" applyFill="1" applyBorder="1" applyAlignment="1">
      <alignment vertical="center" wrapText="1"/>
    </xf>
    <xf numFmtId="0" fontId="4" fillId="10" borderId="53" xfId="0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17" fontId="4" fillId="0" borderId="53" xfId="0" applyNumberFormat="1" applyFont="1" applyFill="1" applyBorder="1" applyAlignment="1">
      <alignment horizontal="right" vertical="center"/>
    </xf>
    <xf numFmtId="0" fontId="4" fillId="10" borderId="53" xfId="0" applyFont="1" applyFill="1" applyBorder="1" applyAlignment="1">
      <alignment horizontal="right" vertical="center"/>
    </xf>
    <xf numFmtId="3" fontId="4" fillId="0" borderId="53" xfId="0" applyNumberFormat="1" applyFont="1" applyFill="1" applyBorder="1" applyAlignment="1">
      <alignment horizontal="right" vertical="center"/>
    </xf>
    <xf numFmtId="49" fontId="4" fillId="2" borderId="50" xfId="0" applyNumberFormat="1" applyFont="1" applyFill="1" applyBorder="1" applyAlignment="1">
      <alignment horizontal="left"/>
    </xf>
    <xf numFmtId="49" fontId="4" fillId="2" borderId="54" xfId="0" applyNumberFormat="1" applyFont="1" applyFill="1" applyBorder="1" applyAlignment="1">
      <alignment horizontal="left"/>
    </xf>
    <xf numFmtId="3" fontId="4" fillId="0" borderId="53" xfId="0" applyNumberFormat="1" applyFont="1" applyBorder="1" applyAlignment="1">
      <alignment horizontal="right" vertical="center"/>
    </xf>
    <xf numFmtId="17" fontId="4" fillId="0" borderId="53" xfId="0" applyNumberFormat="1" applyFont="1" applyBorder="1" applyAlignment="1">
      <alignment horizontal="right" vertical="center"/>
    </xf>
    <xf numFmtId="17" fontId="4" fillId="10" borderId="53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4" fillId="0" borderId="53" xfId="0" applyFont="1" applyBorder="1" applyAlignment="1">
      <alignment horizontal="right" vertical="center" wrapText="1"/>
    </xf>
    <xf numFmtId="0" fontId="3" fillId="2" borderId="55" xfId="0" applyFont="1" applyFill="1" applyBorder="1" applyAlignment="1">
      <alignment wrapText="1"/>
    </xf>
    <xf numFmtId="0" fontId="3" fillId="2" borderId="7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1" fontId="10" fillId="8" borderId="48" xfId="3" applyFont="1" applyFill="1" applyBorder="1" applyAlignment="1">
      <alignment vertical="center"/>
    </xf>
    <xf numFmtId="41" fontId="10" fillId="8" borderId="49" xfId="3" applyFont="1" applyFill="1" applyBorder="1" applyAlignment="1">
      <alignment vertical="center"/>
    </xf>
  </cellXfs>
  <cellStyles count="4">
    <cellStyle name="Millares [0]" xfId="3" builtinId="6"/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6326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64252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E14" sqref="E14:F14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5.42578125" style="1" customWidth="1"/>
    <col min="6" max="6" width="11" style="1" customWidth="1"/>
    <col min="7" max="7" width="1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87" customFormat="1" ht="12" customHeight="1">
      <c r="A9" s="79"/>
      <c r="B9" s="80" t="s">
        <v>0</v>
      </c>
      <c r="C9" s="81" t="s">
        <v>67</v>
      </c>
      <c r="D9" s="82"/>
      <c r="E9" s="83" t="s">
        <v>121</v>
      </c>
      <c r="F9" s="84"/>
      <c r="G9" s="85">
        <v>22000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</row>
    <row r="10" spans="1:255" s="87" customFormat="1" ht="25.5" customHeight="1">
      <c r="A10" s="79"/>
      <c r="B10" s="88" t="s">
        <v>1</v>
      </c>
      <c r="C10" s="89" t="s">
        <v>74</v>
      </c>
      <c r="D10" s="82"/>
      <c r="E10" s="90" t="s">
        <v>2</v>
      </c>
      <c r="F10" s="91"/>
      <c r="G10" s="92" t="s">
        <v>73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</row>
    <row r="11" spans="1:255" s="87" customFormat="1" ht="18" customHeight="1">
      <c r="A11" s="79"/>
      <c r="B11" s="88" t="s">
        <v>56</v>
      </c>
      <c r="C11" s="93" t="s">
        <v>68</v>
      </c>
      <c r="D11" s="82"/>
      <c r="E11" s="90" t="s">
        <v>63</v>
      </c>
      <c r="F11" s="91"/>
      <c r="G11" s="94">
        <v>390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</row>
    <row r="12" spans="1:255" s="87" customFormat="1" ht="11.25" customHeight="1">
      <c r="A12" s="79"/>
      <c r="B12" s="88" t="s">
        <v>57</v>
      </c>
      <c r="C12" s="93" t="s">
        <v>69</v>
      </c>
      <c r="D12" s="82"/>
      <c r="E12" s="95" t="s">
        <v>3</v>
      </c>
      <c r="F12" s="96"/>
      <c r="G12" s="97">
        <f>+G11*G9</f>
        <v>8580000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</row>
    <row r="13" spans="1:255" s="87" customFormat="1" ht="25.5">
      <c r="A13" s="79"/>
      <c r="B13" s="88" t="s">
        <v>58</v>
      </c>
      <c r="C13" s="93" t="s">
        <v>59</v>
      </c>
      <c r="D13" s="82"/>
      <c r="E13" s="90" t="s">
        <v>4</v>
      </c>
      <c r="F13" s="91"/>
      <c r="G13" s="102" t="s">
        <v>106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pans="1:255" s="87" customFormat="1" ht="15">
      <c r="A14" s="79"/>
      <c r="B14" s="88" t="s">
        <v>5</v>
      </c>
      <c r="C14" s="89" t="s">
        <v>70</v>
      </c>
      <c r="D14" s="82"/>
      <c r="E14" s="90" t="s">
        <v>6</v>
      </c>
      <c r="F14" s="91"/>
      <c r="G14" s="98" t="s">
        <v>73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</row>
    <row r="15" spans="1:255" s="87" customFormat="1" ht="25.5" customHeight="1">
      <c r="A15" s="79"/>
      <c r="B15" s="88" t="s">
        <v>7</v>
      </c>
      <c r="C15" s="99">
        <v>44927</v>
      </c>
      <c r="D15" s="82"/>
      <c r="E15" s="100" t="s">
        <v>8</v>
      </c>
      <c r="F15" s="101"/>
      <c r="G15" s="102" t="s">
        <v>72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</row>
    <row r="16" spans="1:255" ht="12" customHeight="1">
      <c r="A16" s="2"/>
      <c r="B16" s="103"/>
      <c r="C16" s="6"/>
      <c r="D16" s="7"/>
      <c r="E16" s="8"/>
      <c r="F16" s="8"/>
      <c r="G16" s="104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77" t="s">
        <v>9</v>
      </c>
      <c r="C17" s="78"/>
      <c r="D17" s="78"/>
      <c r="E17" s="78"/>
      <c r="F17" s="78"/>
      <c r="G17" s="7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105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106" t="s">
        <v>10</v>
      </c>
      <c r="C19" s="107"/>
      <c r="D19" s="108"/>
      <c r="E19" s="108"/>
      <c r="F19" s="109"/>
      <c r="G19" s="110"/>
    </row>
    <row r="20" spans="1:255" ht="24" customHeight="1">
      <c r="A20" s="5"/>
      <c r="B20" s="111" t="s">
        <v>11</v>
      </c>
      <c r="C20" s="112" t="s">
        <v>12</v>
      </c>
      <c r="D20" s="112" t="s">
        <v>13</v>
      </c>
      <c r="E20" s="111" t="s">
        <v>14</v>
      </c>
      <c r="F20" s="112" t="s">
        <v>15</v>
      </c>
      <c r="G20" s="111" t="s">
        <v>16</v>
      </c>
    </row>
    <row r="21" spans="1:255" s="87" customFormat="1" ht="12" customHeight="1">
      <c r="A21" s="79"/>
      <c r="B21" s="113" t="s">
        <v>75</v>
      </c>
      <c r="C21" s="114" t="s">
        <v>17</v>
      </c>
      <c r="D21" s="114">
        <v>4</v>
      </c>
      <c r="E21" s="114" t="s">
        <v>76</v>
      </c>
      <c r="F21" s="115">
        <v>23000</v>
      </c>
      <c r="G21" s="116">
        <f>+F21*D21</f>
        <v>92000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</row>
    <row r="22" spans="1:255" s="87" customFormat="1" ht="12" customHeight="1">
      <c r="A22" s="79"/>
      <c r="B22" s="113" t="s">
        <v>77</v>
      </c>
      <c r="C22" s="114" t="s">
        <v>17</v>
      </c>
      <c r="D22" s="114">
        <v>7</v>
      </c>
      <c r="E22" s="114" t="s">
        <v>78</v>
      </c>
      <c r="F22" s="115">
        <v>23000</v>
      </c>
      <c r="G22" s="116">
        <f t="shared" ref="G22:G25" si="0">+F22*D22</f>
        <v>161000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</row>
    <row r="23" spans="1:255" s="87" customFormat="1" ht="12" customHeight="1">
      <c r="A23" s="79"/>
      <c r="B23" s="113" t="s">
        <v>79</v>
      </c>
      <c r="C23" s="114" t="s">
        <v>17</v>
      </c>
      <c r="D23" s="114">
        <v>4</v>
      </c>
      <c r="E23" s="114" t="s">
        <v>80</v>
      </c>
      <c r="F23" s="115">
        <v>23000</v>
      </c>
      <c r="G23" s="116">
        <f t="shared" si="0"/>
        <v>92000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</row>
    <row r="24" spans="1:255" s="87" customFormat="1" ht="12" customHeight="1">
      <c r="A24" s="79"/>
      <c r="B24" s="113" t="s">
        <v>64</v>
      </c>
      <c r="C24" s="114" t="s">
        <v>17</v>
      </c>
      <c r="D24" s="114">
        <v>6</v>
      </c>
      <c r="E24" s="114" t="s">
        <v>81</v>
      </c>
      <c r="F24" s="115">
        <v>23000</v>
      </c>
      <c r="G24" s="116">
        <f t="shared" si="0"/>
        <v>138000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</row>
    <row r="25" spans="1:255" s="87" customFormat="1" ht="12" customHeight="1">
      <c r="A25" s="79"/>
      <c r="B25" s="113" t="s">
        <v>82</v>
      </c>
      <c r="C25" s="114" t="s">
        <v>17</v>
      </c>
      <c r="D25" s="114">
        <v>16</v>
      </c>
      <c r="E25" s="114" t="s">
        <v>71</v>
      </c>
      <c r="F25" s="115">
        <v>23000</v>
      </c>
      <c r="G25" s="116">
        <f t="shared" si="0"/>
        <v>368000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</row>
    <row r="26" spans="1:255" ht="12" customHeight="1">
      <c r="A26" s="28"/>
      <c r="B26" s="69" t="s">
        <v>18</v>
      </c>
      <c r="C26" s="70"/>
      <c r="D26" s="70"/>
      <c r="E26" s="70"/>
      <c r="F26" s="71"/>
      <c r="G26" s="72">
        <f>SUM(G21:G25)</f>
        <v>851000</v>
      </c>
    </row>
    <row r="27" spans="1:255" ht="12" customHeight="1">
      <c r="A27" s="28"/>
      <c r="B27" s="13"/>
      <c r="C27" s="14"/>
      <c r="D27" s="14"/>
      <c r="E27" s="14"/>
      <c r="F27" s="15"/>
      <c r="G27" s="15"/>
    </row>
    <row r="28" spans="1:255" ht="12" customHeight="1">
      <c r="A28" s="5"/>
      <c r="B28" s="106" t="s">
        <v>19</v>
      </c>
      <c r="C28" s="107"/>
      <c r="D28" s="108"/>
      <c r="E28" s="108"/>
      <c r="F28" s="109"/>
      <c r="G28" s="110"/>
    </row>
    <row r="29" spans="1:255" ht="24" customHeight="1">
      <c r="A29" s="5"/>
      <c r="B29" s="111" t="s">
        <v>11</v>
      </c>
      <c r="C29" s="112" t="s">
        <v>12</v>
      </c>
      <c r="D29" s="112" t="s">
        <v>13</v>
      </c>
      <c r="E29" s="111" t="s">
        <v>14</v>
      </c>
      <c r="F29" s="112" t="s">
        <v>15</v>
      </c>
      <c r="G29" s="111" t="s">
        <v>16</v>
      </c>
    </row>
    <row r="30" spans="1:255" s="87" customFormat="1" ht="12" customHeight="1">
      <c r="A30" s="79"/>
      <c r="B30" s="117"/>
      <c r="C30" s="114"/>
      <c r="D30" s="114"/>
      <c r="E30" s="114"/>
      <c r="F30" s="115"/>
      <c r="G30" s="11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</row>
    <row r="31" spans="1:255" ht="12" customHeight="1">
      <c r="A31" s="28"/>
      <c r="B31" s="69" t="s">
        <v>20</v>
      </c>
      <c r="C31" s="70"/>
      <c r="D31" s="70"/>
      <c r="E31" s="70"/>
      <c r="F31" s="71"/>
      <c r="G31" s="72">
        <f>SUM(G30)</f>
        <v>0</v>
      </c>
    </row>
    <row r="32" spans="1:255" ht="12" customHeight="1">
      <c r="A32" s="28"/>
      <c r="B32" s="13"/>
      <c r="C32" s="14"/>
      <c r="D32" s="14"/>
      <c r="E32" s="14"/>
      <c r="F32" s="15"/>
      <c r="G32" s="15"/>
    </row>
    <row r="33" spans="1:255" ht="12" customHeight="1">
      <c r="A33" s="5"/>
      <c r="B33" s="106" t="s">
        <v>21</v>
      </c>
      <c r="C33" s="107"/>
      <c r="D33" s="108"/>
      <c r="E33" s="108"/>
      <c r="F33" s="109"/>
      <c r="G33" s="110"/>
    </row>
    <row r="34" spans="1:255" ht="24" customHeight="1">
      <c r="A34" s="5"/>
      <c r="B34" s="111" t="s">
        <v>11</v>
      </c>
      <c r="C34" s="112" t="s">
        <v>12</v>
      </c>
      <c r="D34" s="112" t="s">
        <v>13</v>
      </c>
      <c r="E34" s="111" t="s">
        <v>14</v>
      </c>
      <c r="F34" s="112" t="s">
        <v>15</v>
      </c>
      <c r="G34" s="111" t="s">
        <v>16</v>
      </c>
    </row>
    <row r="35" spans="1:255" s="87" customFormat="1" ht="12" customHeight="1">
      <c r="A35" s="79"/>
      <c r="B35" s="113" t="s">
        <v>83</v>
      </c>
      <c r="C35" s="114" t="s">
        <v>22</v>
      </c>
      <c r="D35" s="114">
        <v>0.6</v>
      </c>
      <c r="E35" s="114" t="s">
        <v>76</v>
      </c>
      <c r="F35" s="115">
        <v>407151</v>
      </c>
      <c r="G35" s="116">
        <f>+F35*D35</f>
        <v>244290.59999999998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</row>
    <row r="36" spans="1:255" s="87" customFormat="1" ht="12" customHeight="1">
      <c r="A36" s="79"/>
      <c r="B36" s="113" t="s">
        <v>84</v>
      </c>
      <c r="C36" s="114" t="s">
        <v>22</v>
      </c>
      <c r="D36" s="114">
        <v>1</v>
      </c>
      <c r="E36" s="114" t="s">
        <v>85</v>
      </c>
      <c r="F36" s="115">
        <v>95040</v>
      </c>
      <c r="G36" s="116">
        <f t="shared" ref="G36:G37" si="1">+F36*D36</f>
        <v>95040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</row>
    <row r="37" spans="1:255" s="87" customFormat="1" ht="12" customHeight="1">
      <c r="A37" s="79"/>
      <c r="B37" s="113" t="s">
        <v>86</v>
      </c>
      <c r="C37" s="114" t="s">
        <v>22</v>
      </c>
      <c r="D37" s="114">
        <v>3</v>
      </c>
      <c r="E37" s="114" t="s">
        <v>71</v>
      </c>
      <c r="F37" s="115">
        <v>95040</v>
      </c>
      <c r="G37" s="116">
        <f t="shared" si="1"/>
        <v>285120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</row>
    <row r="38" spans="1:255" ht="12" customHeight="1">
      <c r="A38" s="28"/>
      <c r="B38" s="69" t="s">
        <v>23</v>
      </c>
      <c r="C38" s="70"/>
      <c r="D38" s="70"/>
      <c r="E38" s="70"/>
      <c r="F38" s="71"/>
      <c r="G38" s="72">
        <f>SUM(G35:G37)</f>
        <v>624450.6</v>
      </c>
    </row>
    <row r="39" spans="1:255" ht="12" customHeight="1">
      <c r="A39" s="28"/>
      <c r="B39" s="13"/>
      <c r="C39" s="14"/>
      <c r="D39" s="14"/>
      <c r="E39" s="14"/>
      <c r="F39" s="15"/>
      <c r="G39" s="15"/>
    </row>
    <row r="40" spans="1:255" ht="12" customHeight="1">
      <c r="A40" s="5"/>
      <c r="B40" s="106" t="s">
        <v>24</v>
      </c>
      <c r="C40" s="107"/>
      <c r="D40" s="108"/>
      <c r="E40" s="108"/>
      <c r="F40" s="109"/>
      <c r="G40" s="110"/>
    </row>
    <row r="41" spans="1:255" ht="24" customHeight="1">
      <c r="A41" s="5"/>
      <c r="B41" s="111" t="s">
        <v>25</v>
      </c>
      <c r="C41" s="112" t="s">
        <v>26</v>
      </c>
      <c r="D41" s="112" t="s">
        <v>27</v>
      </c>
      <c r="E41" s="111" t="s">
        <v>14</v>
      </c>
      <c r="F41" s="112" t="s">
        <v>15</v>
      </c>
      <c r="G41" s="111" t="s">
        <v>16</v>
      </c>
    </row>
    <row r="42" spans="1:255" s="87" customFormat="1" ht="12" customHeight="1">
      <c r="A42" s="79"/>
      <c r="B42" s="117" t="s">
        <v>28</v>
      </c>
      <c r="C42" s="114"/>
      <c r="D42" s="114"/>
      <c r="E42" s="114"/>
      <c r="F42" s="115"/>
      <c r="G42" s="11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</row>
    <row r="43" spans="1:255" s="87" customFormat="1" ht="12" customHeight="1">
      <c r="A43" s="79"/>
      <c r="B43" s="113" t="s">
        <v>109</v>
      </c>
      <c r="C43" s="114" t="s">
        <v>29</v>
      </c>
      <c r="D43" s="114">
        <v>300</v>
      </c>
      <c r="E43" s="114" t="s">
        <v>117</v>
      </c>
      <c r="F43" s="115">
        <v>1413</v>
      </c>
      <c r="G43" s="116">
        <f t="shared" ref="G43:G45" si="2">+F43*D43</f>
        <v>423900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</row>
    <row r="44" spans="1:255" s="87" customFormat="1" ht="12" customHeight="1">
      <c r="A44" s="79"/>
      <c r="B44" s="113" t="s">
        <v>110</v>
      </c>
      <c r="C44" s="114" t="s">
        <v>29</v>
      </c>
      <c r="D44" s="114">
        <v>200</v>
      </c>
      <c r="E44" s="114" t="s">
        <v>116</v>
      </c>
      <c r="F44" s="115">
        <v>722</v>
      </c>
      <c r="G44" s="116">
        <f t="shared" si="2"/>
        <v>144400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</row>
    <row r="45" spans="1:255" s="87" customFormat="1" ht="12" customHeight="1">
      <c r="A45" s="79"/>
      <c r="B45" s="113" t="s">
        <v>111</v>
      </c>
      <c r="C45" s="114" t="s">
        <v>29</v>
      </c>
      <c r="D45" s="114">
        <v>100</v>
      </c>
      <c r="E45" s="114" t="s">
        <v>118</v>
      </c>
      <c r="F45" s="115">
        <v>1726</v>
      </c>
      <c r="G45" s="116">
        <f t="shared" si="2"/>
        <v>172600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</row>
    <row r="46" spans="1:255" s="87" customFormat="1" ht="12" customHeight="1">
      <c r="A46" s="79"/>
      <c r="B46" s="113" t="s">
        <v>112</v>
      </c>
      <c r="C46" s="114" t="s">
        <v>29</v>
      </c>
      <c r="D46" s="114">
        <v>80</v>
      </c>
      <c r="E46" s="114" t="s">
        <v>119</v>
      </c>
      <c r="F46" s="115">
        <v>1476</v>
      </c>
      <c r="G46" s="116">
        <f>+F46*D46</f>
        <v>118080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</row>
    <row r="47" spans="1:255" s="87" customFormat="1" ht="12" customHeight="1">
      <c r="A47" s="79"/>
      <c r="B47" s="113" t="s">
        <v>88</v>
      </c>
      <c r="C47" s="114" t="s">
        <v>29</v>
      </c>
      <c r="D47" s="114">
        <v>300</v>
      </c>
      <c r="E47" s="114" t="s">
        <v>115</v>
      </c>
      <c r="F47" s="115">
        <v>970</v>
      </c>
      <c r="G47" s="116">
        <f t="shared" ref="G47:G60" si="3">+F47*D47</f>
        <v>291000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</row>
    <row r="48" spans="1:255" s="87" customFormat="1" ht="12" customHeight="1">
      <c r="A48" s="79"/>
      <c r="B48" s="113" t="s">
        <v>113</v>
      </c>
      <c r="C48" s="114" t="s">
        <v>114</v>
      </c>
      <c r="D48" s="114">
        <v>40</v>
      </c>
      <c r="E48" s="114" t="s">
        <v>120</v>
      </c>
      <c r="F48" s="115">
        <v>2618</v>
      </c>
      <c r="G48" s="116">
        <f t="shared" si="3"/>
        <v>104720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</row>
    <row r="49" spans="1:255" s="87" customFormat="1" ht="12" customHeight="1">
      <c r="A49" s="79"/>
      <c r="B49" s="117" t="s">
        <v>61</v>
      </c>
      <c r="C49" s="114"/>
      <c r="D49" s="114"/>
      <c r="E49" s="114"/>
      <c r="F49" s="115"/>
      <c r="G49" s="11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</row>
    <row r="50" spans="1:255" s="87" customFormat="1" ht="12" customHeight="1">
      <c r="A50" s="79"/>
      <c r="B50" s="113" t="s">
        <v>89</v>
      </c>
      <c r="C50" s="114" t="s">
        <v>29</v>
      </c>
      <c r="D50" s="114">
        <v>3</v>
      </c>
      <c r="E50" s="114" t="s">
        <v>87</v>
      </c>
      <c r="F50" s="115">
        <v>14469</v>
      </c>
      <c r="G50" s="116">
        <f>+F50*D50</f>
        <v>43407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</row>
    <row r="51" spans="1:255" s="87" customFormat="1" ht="12" customHeight="1">
      <c r="A51" s="79"/>
      <c r="B51" s="113" t="s">
        <v>62</v>
      </c>
      <c r="C51" s="114" t="s">
        <v>60</v>
      </c>
      <c r="D51" s="114">
        <v>6</v>
      </c>
      <c r="E51" s="114" t="s">
        <v>90</v>
      </c>
      <c r="F51" s="115">
        <v>16755</v>
      </c>
      <c r="G51" s="116">
        <f>+F51*D51</f>
        <v>100530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</row>
    <row r="52" spans="1:255" s="87" customFormat="1" ht="12" customHeight="1">
      <c r="A52" s="79"/>
      <c r="B52" s="117" t="s">
        <v>30</v>
      </c>
      <c r="C52" s="114"/>
      <c r="D52" s="114"/>
      <c r="E52" s="114"/>
      <c r="F52" s="115"/>
      <c r="G52" s="11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</row>
    <row r="53" spans="1:255" s="87" customFormat="1" ht="12" customHeight="1">
      <c r="A53" s="79"/>
      <c r="B53" s="113" t="s">
        <v>91</v>
      </c>
      <c r="C53" s="114" t="s">
        <v>60</v>
      </c>
      <c r="D53" s="114">
        <v>3</v>
      </c>
      <c r="E53" s="114" t="s">
        <v>92</v>
      </c>
      <c r="F53" s="115">
        <v>17689</v>
      </c>
      <c r="G53" s="116">
        <f t="shared" si="3"/>
        <v>53067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</row>
    <row r="54" spans="1:255" s="87" customFormat="1" ht="12" customHeight="1">
      <c r="A54" s="79"/>
      <c r="B54" s="117" t="s">
        <v>31</v>
      </c>
      <c r="C54" s="114"/>
      <c r="D54" s="114"/>
      <c r="E54" s="114"/>
      <c r="F54" s="115"/>
      <c r="G54" s="11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</row>
    <row r="55" spans="1:255" s="87" customFormat="1" ht="12" customHeight="1">
      <c r="A55" s="79"/>
      <c r="B55" s="113" t="s">
        <v>93</v>
      </c>
      <c r="C55" s="114" t="s">
        <v>60</v>
      </c>
      <c r="D55" s="114">
        <v>40</v>
      </c>
      <c r="E55" s="114" t="s">
        <v>94</v>
      </c>
      <c r="F55" s="115">
        <v>2604</v>
      </c>
      <c r="G55" s="116">
        <f t="shared" si="3"/>
        <v>104160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pans="1:255" s="87" customFormat="1" ht="12" customHeight="1">
      <c r="A56" s="79"/>
      <c r="B56" s="113" t="s">
        <v>107</v>
      </c>
      <c r="C56" s="114" t="s">
        <v>60</v>
      </c>
      <c r="D56" s="114">
        <v>3</v>
      </c>
      <c r="E56" s="114" t="s">
        <v>95</v>
      </c>
      <c r="F56" s="115">
        <v>22610</v>
      </c>
      <c r="G56" s="116">
        <f t="shared" si="3"/>
        <v>67830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</row>
    <row r="57" spans="1:255" s="87" customFormat="1" ht="12" customHeight="1">
      <c r="A57" s="79"/>
      <c r="B57" s="113" t="s">
        <v>108</v>
      </c>
      <c r="C57" s="114" t="s">
        <v>29</v>
      </c>
      <c r="D57" s="114">
        <v>1.2</v>
      </c>
      <c r="E57" s="114" t="s">
        <v>96</v>
      </c>
      <c r="F57" s="115">
        <v>304640</v>
      </c>
      <c r="G57" s="116">
        <f t="shared" si="3"/>
        <v>365568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</row>
    <row r="58" spans="1:255" s="87" customFormat="1" ht="12" customHeight="1">
      <c r="A58" s="79"/>
      <c r="B58" s="113" t="s">
        <v>97</v>
      </c>
      <c r="C58" s="114" t="s">
        <v>60</v>
      </c>
      <c r="D58" s="114">
        <v>2</v>
      </c>
      <c r="E58" s="114" t="s">
        <v>98</v>
      </c>
      <c r="F58" s="115">
        <v>41650</v>
      </c>
      <c r="G58" s="116">
        <f t="shared" si="3"/>
        <v>83300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</row>
    <row r="59" spans="1:255" s="87" customFormat="1" ht="12" customHeight="1">
      <c r="A59" s="79"/>
      <c r="B59" s="117" t="s">
        <v>33</v>
      </c>
      <c r="C59" s="114"/>
      <c r="D59" s="114"/>
      <c r="E59" s="114"/>
      <c r="F59" s="115"/>
      <c r="G59" s="11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  <c r="IS59" s="86"/>
      <c r="IT59" s="86"/>
      <c r="IU59" s="86"/>
    </row>
    <row r="60" spans="1:255" s="87" customFormat="1" ht="12" customHeight="1">
      <c r="A60" s="79"/>
      <c r="B60" s="113" t="s">
        <v>99</v>
      </c>
      <c r="C60" s="114" t="s">
        <v>100</v>
      </c>
      <c r="D60" s="114">
        <v>1500</v>
      </c>
      <c r="E60" s="114" t="s">
        <v>71</v>
      </c>
      <c r="F60" s="115">
        <v>140</v>
      </c>
      <c r="G60" s="116">
        <f t="shared" si="3"/>
        <v>210000</v>
      </c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</row>
    <row r="61" spans="1:255" ht="12" customHeight="1">
      <c r="A61" s="28"/>
      <c r="B61" s="69" t="s">
        <v>32</v>
      </c>
      <c r="C61" s="70"/>
      <c r="D61" s="70"/>
      <c r="E61" s="70"/>
      <c r="F61" s="71"/>
      <c r="G61" s="72">
        <f>SUM(G42:G60)</f>
        <v>2282562</v>
      </c>
    </row>
    <row r="62" spans="1:255" ht="12" customHeight="1">
      <c r="A62" s="28"/>
      <c r="B62" s="13"/>
      <c r="C62" s="14"/>
      <c r="D62" s="14"/>
      <c r="E62" s="14"/>
      <c r="F62" s="15"/>
      <c r="G62" s="15"/>
    </row>
    <row r="63" spans="1:255" ht="12" customHeight="1">
      <c r="A63" s="5"/>
      <c r="B63" s="106" t="s">
        <v>33</v>
      </c>
      <c r="C63" s="107"/>
      <c r="D63" s="108"/>
      <c r="E63" s="108"/>
      <c r="F63" s="109"/>
      <c r="G63" s="110"/>
    </row>
    <row r="64" spans="1:255" ht="24" customHeight="1">
      <c r="A64" s="5"/>
      <c r="B64" s="111" t="s">
        <v>34</v>
      </c>
      <c r="C64" s="112" t="s">
        <v>26</v>
      </c>
      <c r="D64" s="112" t="s">
        <v>27</v>
      </c>
      <c r="E64" s="111" t="s">
        <v>14</v>
      </c>
      <c r="F64" s="112" t="s">
        <v>15</v>
      </c>
      <c r="G64" s="111" t="s">
        <v>16</v>
      </c>
    </row>
    <row r="65" spans="1:255" s="87" customFormat="1" ht="12" customHeight="1">
      <c r="A65" s="79"/>
      <c r="B65" s="113" t="s">
        <v>101</v>
      </c>
      <c r="C65" s="114" t="s">
        <v>102</v>
      </c>
      <c r="D65" s="114">
        <v>3500</v>
      </c>
      <c r="E65" s="114" t="s">
        <v>103</v>
      </c>
      <c r="F65" s="115">
        <v>190</v>
      </c>
      <c r="G65" s="116">
        <f t="shared" ref="G65" si="4">+F65*D65</f>
        <v>665000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ht="12" customHeight="1">
      <c r="A66" s="28"/>
      <c r="B66" s="69" t="s">
        <v>35</v>
      </c>
      <c r="C66" s="70"/>
      <c r="D66" s="70"/>
      <c r="E66" s="70"/>
      <c r="F66" s="71"/>
      <c r="G66" s="72">
        <f>SUM(G65:G65)</f>
        <v>665000</v>
      </c>
    </row>
    <row r="67" spans="1:255" ht="11.25" customHeight="1">
      <c r="B67" s="31"/>
      <c r="C67" s="31"/>
      <c r="D67" s="31"/>
      <c r="E67" s="31"/>
      <c r="F67" s="32"/>
      <c r="G67" s="32"/>
    </row>
    <row r="68" spans="1:255" ht="11.25" customHeight="1">
      <c r="B68" s="33" t="s">
        <v>36</v>
      </c>
      <c r="C68" s="34"/>
      <c r="D68" s="34"/>
      <c r="E68" s="34"/>
      <c r="F68" s="34"/>
      <c r="G68" s="35">
        <f>G26+G31+G38+G61+G66</f>
        <v>4423012.5999999996</v>
      </c>
    </row>
    <row r="69" spans="1:255" ht="11.25" customHeight="1">
      <c r="B69" s="36" t="s">
        <v>37</v>
      </c>
      <c r="C69" s="17"/>
      <c r="D69" s="17"/>
      <c r="E69" s="17"/>
      <c r="F69" s="17"/>
      <c r="G69" s="37">
        <f>G68*0.05</f>
        <v>221150.63</v>
      </c>
    </row>
    <row r="70" spans="1:255" ht="11.25" customHeight="1">
      <c r="B70" s="38" t="s">
        <v>38</v>
      </c>
      <c r="C70" s="16"/>
      <c r="D70" s="16"/>
      <c r="E70" s="16"/>
      <c r="F70" s="16"/>
      <c r="G70" s="39">
        <f>G69+G68</f>
        <v>4644163.2299999995</v>
      </c>
    </row>
    <row r="71" spans="1:255" ht="11.25" customHeight="1">
      <c r="B71" s="36" t="s">
        <v>39</v>
      </c>
      <c r="C71" s="17"/>
      <c r="D71" s="17"/>
      <c r="E71" s="17"/>
      <c r="F71" s="17"/>
      <c r="G71" s="37">
        <f>G12</f>
        <v>8580000</v>
      </c>
    </row>
    <row r="72" spans="1:255" ht="11.25" customHeight="1">
      <c r="B72" s="40" t="s">
        <v>40</v>
      </c>
      <c r="C72" s="41"/>
      <c r="D72" s="41"/>
      <c r="E72" s="41"/>
      <c r="F72" s="41"/>
      <c r="G72" s="42">
        <f>G71-G70</f>
        <v>3935836.7700000005</v>
      </c>
    </row>
    <row r="73" spans="1:255" ht="11.25" customHeight="1">
      <c r="B73" s="29" t="s">
        <v>41</v>
      </c>
      <c r="C73" s="30"/>
      <c r="D73" s="30"/>
      <c r="E73" s="30"/>
      <c r="F73" s="30"/>
      <c r="G73" s="25"/>
    </row>
    <row r="74" spans="1:255" ht="11.25" customHeight="1" thickBot="1">
      <c r="B74" s="43"/>
      <c r="C74" s="30"/>
      <c r="D74" s="30"/>
      <c r="E74" s="30"/>
      <c r="F74" s="30"/>
      <c r="G74" s="25"/>
    </row>
    <row r="75" spans="1:255" ht="11.25" customHeight="1">
      <c r="B75" s="55" t="s">
        <v>42</v>
      </c>
      <c r="C75" s="56"/>
      <c r="D75" s="56"/>
      <c r="E75" s="56"/>
      <c r="F75" s="57"/>
      <c r="G75" s="25"/>
    </row>
    <row r="76" spans="1:255" ht="11.25" customHeight="1">
      <c r="B76" s="58" t="s">
        <v>43</v>
      </c>
      <c r="C76" s="27"/>
      <c r="D76" s="27"/>
      <c r="E76" s="27"/>
      <c r="F76" s="59"/>
      <c r="G76" s="25"/>
    </row>
    <row r="77" spans="1:255" ht="11.25" customHeight="1">
      <c r="B77" s="58" t="s">
        <v>65</v>
      </c>
      <c r="C77" s="27"/>
      <c r="D77" s="27"/>
      <c r="E77" s="27"/>
      <c r="F77" s="59"/>
      <c r="G77" s="25"/>
    </row>
    <row r="78" spans="1:255" ht="11.25" customHeight="1">
      <c r="B78" s="58" t="s">
        <v>66</v>
      </c>
      <c r="C78" s="27"/>
      <c r="D78" s="27"/>
      <c r="E78" s="27"/>
      <c r="F78" s="59"/>
      <c r="G78" s="25"/>
    </row>
    <row r="79" spans="1:255" ht="11.25" customHeight="1">
      <c r="B79" s="58" t="s">
        <v>44</v>
      </c>
      <c r="C79" s="27"/>
      <c r="D79" s="27"/>
      <c r="E79" s="27"/>
      <c r="F79" s="59"/>
      <c r="G79" s="25"/>
    </row>
    <row r="80" spans="1:255" ht="11.25" customHeight="1">
      <c r="B80" s="58" t="s">
        <v>45</v>
      </c>
      <c r="C80" s="27"/>
      <c r="D80" s="27"/>
      <c r="E80" s="27"/>
      <c r="F80" s="59"/>
      <c r="G80" s="25"/>
    </row>
    <row r="81" spans="2:7" ht="11.25" customHeight="1">
      <c r="B81" s="58" t="s">
        <v>46</v>
      </c>
      <c r="C81" s="27"/>
      <c r="D81" s="27"/>
      <c r="E81" s="27"/>
      <c r="F81" s="59"/>
      <c r="G81" s="25"/>
    </row>
    <row r="82" spans="2:7" ht="11.25" customHeight="1" thickBot="1">
      <c r="B82" s="60" t="s">
        <v>105</v>
      </c>
      <c r="C82" s="61"/>
      <c r="D82" s="61"/>
      <c r="E82" s="61"/>
      <c r="F82" s="62"/>
      <c r="G82" s="25"/>
    </row>
    <row r="83" spans="2:7" ht="11.25" customHeight="1">
      <c r="B83" s="53"/>
      <c r="C83" s="27"/>
      <c r="D83" s="27"/>
      <c r="E83" s="27"/>
      <c r="F83" s="27"/>
      <c r="G83" s="25"/>
    </row>
    <row r="84" spans="2:7" ht="11.25" customHeight="1" thickBot="1">
      <c r="B84" s="75" t="s">
        <v>47</v>
      </c>
      <c r="C84" s="76"/>
      <c r="D84" s="52"/>
      <c r="E84" s="18"/>
      <c r="F84" s="18"/>
      <c r="G84" s="25"/>
    </row>
    <row r="85" spans="2:7" ht="11.25" customHeight="1">
      <c r="B85" s="45" t="s">
        <v>34</v>
      </c>
      <c r="C85" s="19" t="s">
        <v>48</v>
      </c>
      <c r="D85" s="46" t="s">
        <v>49</v>
      </c>
      <c r="E85" s="18"/>
      <c r="F85" s="18"/>
      <c r="G85" s="25"/>
    </row>
    <row r="86" spans="2:7" ht="11.25" customHeight="1">
      <c r="B86" s="47" t="s">
        <v>50</v>
      </c>
      <c r="C86" s="20">
        <f>+G26</f>
        <v>851000</v>
      </c>
      <c r="D86" s="48">
        <f>(C86/C92)</f>
        <v>0.18324076003676557</v>
      </c>
      <c r="E86" s="18"/>
      <c r="F86" s="18"/>
      <c r="G86" s="25"/>
    </row>
    <row r="87" spans="2:7" ht="11.25" customHeight="1">
      <c r="B87" s="47" t="s">
        <v>51</v>
      </c>
      <c r="C87" s="21">
        <v>0</v>
      </c>
      <c r="D87" s="48">
        <v>0</v>
      </c>
      <c r="E87" s="18"/>
      <c r="F87" s="18"/>
      <c r="G87" s="25"/>
    </row>
    <row r="88" spans="2:7" ht="11.25" customHeight="1">
      <c r="B88" s="47" t="s">
        <v>52</v>
      </c>
      <c r="C88" s="20">
        <f>+G38</f>
        <v>624450.6</v>
      </c>
      <c r="D88" s="48">
        <f>(C88/C92)</f>
        <v>0.13445922743761959</v>
      </c>
      <c r="E88" s="18"/>
      <c r="F88" s="18"/>
      <c r="G88" s="25"/>
    </row>
    <row r="89" spans="2:7" ht="11.25" customHeight="1">
      <c r="B89" s="47" t="s">
        <v>25</v>
      </c>
      <c r="C89" s="20">
        <f>+G61</f>
        <v>2282562</v>
      </c>
      <c r="D89" s="48">
        <f>(C89/C92)</f>
        <v>0.49149047674622759</v>
      </c>
      <c r="E89" s="18"/>
      <c r="F89" s="18"/>
      <c r="G89" s="25"/>
    </row>
    <row r="90" spans="2:7" ht="11.25" customHeight="1">
      <c r="B90" s="47" t="s">
        <v>53</v>
      </c>
      <c r="C90" s="22">
        <f>+G66</f>
        <v>665000</v>
      </c>
      <c r="D90" s="48">
        <f>(C90/C92)</f>
        <v>0.14319048816033972</v>
      </c>
      <c r="E90" s="24"/>
      <c r="F90" s="24"/>
      <c r="G90" s="25"/>
    </row>
    <row r="91" spans="2:7" ht="11.25" customHeight="1">
      <c r="B91" s="47" t="s">
        <v>54</v>
      </c>
      <c r="C91" s="22">
        <f>+G69</f>
        <v>221150.63</v>
      </c>
      <c r="D91" s="48">
        <f>(C91/C92)</f>
        <v>4.7619047619047623E-2</v>
      </c>
      <c r="E91" s="24"/>
      <c r="F91" s="24"/>
      <c r="G91" s="25"/>
    </row>
    <row r="92" spans="2:7" ht="11.25" customHeight="1" thickBot="1">
      <c r="B92" s="49" t="s">
        <v>55</v>
      </c>
      <c r="C92" s="50">
        <f>SUM(C86:C91)</f>
        <v>4644163.2299999995</v>
      </c>
      <c r="D92" s="51">
        <f>SUM(D86:D91)</f>
        <v>1</v>
      </c>
      <c r="E92" s="24"/>
      <c r="F92" s="24"/>
      <c r="G92" s="25"/>
    </row>
    <row r="93" spans="2:7" ht="11.25" customHeight="1">
      <c r="B93" s="43"/>
      <c r="C93" s="30"/>
      <c r="D93" s="30"/>
      <c r="E93" s="30"/>
      <c r="F93" s="30"/>
      <c r="G93" s="25"/>
    </row>
    <row r="94" spans="2:7" ht="11.25" customHeight="1">
      <c r="B94" s="44"/>
      <c r="C94" s="30"/>
      <c r="D94" s="30"/>
      <c r="E94" s="30"/>
      <c r="F94" s="30"/>
      <c r="G94" s="25"/>
    </row>
    <row r="95" spans="2:7" ht="11.25" customHeight="1" thickBot="1">
      <c r="B95" s="64"/>
      <c r="C95" s="65" t="s">
        <v>122</v>
      </c>
      <c r="D95" s="66"/>
      <c r="E95" s="67"/>
      <c r="F95" s="23"/>
      <c r="G95" s="25"/>
    </row>
    <row r="96" spans="2:7" ht="11.25" customHeight="1">
      <c r="B96" s="68" t="s">
        <v>124</v>
      </c>
      <c r="C96" s="118">
        <v>21000</v>
      </c>
      <c r="D96" s="118">
        <v>22000</v>
      </c>
      <c r="E96" s="119">
        <v>23000</v>
      </c>
      <c r="F96" s="63"/>
      <c r="G96" s="26"/>
    </row>
    <row r="97" spans="2:7" ht="11.25" customHeight="1" thickBot="1">
      <c r="B97" s="49" t="s">
        <v>123</v>
      </c>
      <c r="C97" s="73">
        <f>(G70/C96)</f>
        <v>221.15062999999998</v>
      </c>
      <c r="D97" s="73">
        <f>(G70/D96)</f>
        <v>211.09832863636362</v>
      </c>
      <c r="E97" s="74">
        <f>(G70/E96)</f>
        <v>201.92014043478258</v>
      </c>
      <c r="F97" s="63"/>
      <c r="G97" s="26"/>
    </row>
    <row r="98" spans="2:7" ht="11.25" customHeight="1">
      <c r="B98" s="54" t="s">
        <v>104</v>
      </c>
      <c r="C98" s="27"/>
      <c r="D98" s="27"/>
      <c r="E98" s="27"/>
      <c r="F98" s="27"/>
      <c r="G98" s="27"/>
    </row>
  </sheetData>
  <mergeCells count="9">
    <mergeCell ref="B84:C8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2023-02-06T13:19:12Z</dcterms:modified>
</cp:coreProperties>
</file>