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CALERA\"/>
    </mc:Choice>
  </mc:AlternateContent>
  <bookViews>
    <workbookView xWindow="0" yWindow="0" windowWidth="28800" windowHeight="11475"/>
  </bookViews>
  <sheets>
    <sheet name="Lilium" sheetId="2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24" l="1"/>
  <c r="E93" i="24" l="1"/>
  <c r="G8" i="24" s="1"/>
  <c r="D93" i="24"/>
  <c r="C93" i="24"/>
  <c r="F47" i="24"/>
  <c r="F24" i="24"/>
  <c r="F25" i="24" s="1"/>
  <c r="F21" i="24"/>
  <c r="C84" i="24" l="1"/>
  <c r="G60" i="24"/>
  <c r="G59" i="24"/>
  <c r="G58" i="24"/>
  <c r="G57" i="24"/>
  <c r="G56" i="24"/>
  <c r="G51" i="24"/>
  <c r="G49" i="24"/>
  <c r="G47" i="24"/>
  <c r="G45" i="24"/>
  <c r="G44" i="24"/>
  <c r="G43" i="24"/>
  <c r="G37" i="24"/>
  <c r="G36" i="24"/>
  <c r="G35" i="24"/>
  <c r="G25" i="24"/>
  <c r="G24" i="24"/>
  <c r="G23" i="24"/>
  <c r="G22" i="24"/>
  <c r="G21" i="24"/>
  <c r="G20" i="24"/>
  <c r="G13" i="24"/>
  <c r="G11" i="24"/>
  <c r="G66" i="24" s="1"/>
  <c r="G61" i="24" l="1"/>
  <c r="C87" i="24" s="1"/>
  <c r="G26" i="24"/>
  <c r="C83" i="24" s="1"/>
  <c r="G52" i="24"/>
  <c r="C86" i="24" s="1"/>
  <c r="G38" i="24"/>
  <c r="C85" i="24" s="1"/>
  <c r="G63" i="24" l="1"/>
  <c r="G64" i="24" s="1"/>
  <c r="C88" i="24" s="1"/>
  <c r="G65" i="24" l="1"/>
  <c r="E94" i="24" s="1"/>
  <c r="C89" i="24"/>
  <c r="G67" i="24" l="1"/>
  <c r="C94" i="24"/>
  <c r="D94" i="24"/>
  <c r="D87" i="24"/>
  <c r="D83" i="24"/>
  <c r="D85" i="24"/>
  <c r="D86" i="24"/>
  <c r="D88" i="24"/>
  <c r="D89" i="24" l="1"/>
</calcChain>
</file>

<file path=xl/sharedStrings.xml><?xml version="1.0" encoding="utf-8"?>
<sst xmlns="http://schemas.openxmlformats.org/spreadsheetml/2006/main" count="162" uniqueCount="120">
  <si>
    <t>RENDIMIENTO ( Pqte 10 varas/Há.)</t>
  </si>
  <si>
    <t>VARIEDAD</t>
  </si>
  <si>
    <t>FECHA ESTIMADA  PRECIO VENTA</t>
  </si>
  <si>
    <t>NIVEL TECNOLOGICO</t>
  </si>
  <si>
    <t>REGION</t>
  </si>
  <si>
    <t>INGRESO ESPERADO, con IVA ($)</t>
  </si>
  <si>
    <t>AREA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</si>
  <si>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</si>
  <si>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</si>
  <si>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</si>
  <si>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</si>
  <si>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</si>
  <si>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</si>
  <si>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</si>
  <si>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</si>
  <si>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</si>
  <si>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</si>
  <si>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</si>
  <si>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</si>
  <si>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</si>
  <si>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</si>
  <si>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</si>
  <si>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</si>
  <si>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</si>
  <si>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</si>
  <si>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</si>
  <si>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</si>
  <si>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</si>
  <si>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FERTILIZANTE</t>
  </si>
  <si>
    <r>
      <rPr>
        <sz val="9"/>
        <color rgb="FF000000"/>
        <rFont val="Calibri"/>
        <family val="2"/>
      </rPr>
      <t>M</t>
    </r>
    <r>
      <rPr>
        <vertAlign val="superscript"/>
        <sz val="9"/>
        <color rgb="FF000000"/>
        <rFont val="Calibri"/>
        <family val="2"/>
      </rPr>
      <t>3</t>
    </r>
  </si>
  <si>
    <t>UN</t>
  </si>
  <si>
    <t>INSECTICIDA</t>
  </si>
  <si>
    <t>Subtotal Insumos</t>
  </si>
  <si>
    <t>OTROS</t>
  </si>
  <si>
    <t>Item</t>
  </si>
  <si>
    <t>Subtotal Otros</t>
  </si>
  <si>
    <t>TOTAL COSTOS DIRECTOS</t>
  </si>
  <si>
    <t>Más Imprevistos (5%)</t>
  </si>
  <si>
    <t>INGRESOS ESPERADOS</t>
  </si>
  <si>
    <t>RESULTADO ECONOMICO</t>
  </si>
  <si>
    <t>Fuente: INDAP</t>
  </si>
  <si>
    <r>
      <rPr>
        <b/>
        <u/>
        <sz val="9"/>
        <rFont val="Arial"/>
        <family val="2"/>
      </rPr>
      <t>Notas</t>
    </r>
    <r>
      <rPr>
        <b/>
        <sz val="9"/>
        <rFont val="Arial"/>
        <family val="2"/>
      </rPr>
      <t>:</t>
    </r>
  </si>
  <si>
    <t>1. Precios de insumos y productos se expresan con IVA.</t>
  </si>
  <si>
    <t>2.  Precio de Insumos corresponde a  precios  no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</si>
  <si>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</si>
  <si>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</si>
  <si>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operador.</t>
  </si>
  <si>
    <t>6. El  costo de la mano de obra No permanente o familiar, contratada por labores especificas.</t>
  </si>
  <si>
    <t>7. Metodo de siembra en lineas a un marco de  0.5 m x 0.4 m.</t>
  </si>
  <si>
    <t>8. Productividad durante todo el año, cocentrandose en los meses Octubre-Noviembre</t>
  </si>
  <si>
    <t>APLIC. HERBICIDAS</t>
  </si>
  <si>
    <t>RIEGOS</t>
  </si>
  <si>
    <t xml:space="preserve">APLIC. AGROPRODUCTOS </t>
  </si>
  <si>
    <t>COSECHA</t>
  </si>
  <si>
    <t>JULIO A AGOSTO</t>
  </si>
  <si>
    <t>JULIO A NOVIEMBRE</t>
  </si>
  <si>
    <t>SEPTIEMBRE</t>
  </si>
  <si>
    <t>AGOSTO A NOVIEMBRE</t>
  </si>
  <si>
    <t>AGOSTOS A NOVIEMBRE</t>
  </si>
  <si>
    <t xml:space="preserve">NOVIEMBRE A DICIEMBRE </t>
  </si>
  <si>
    <t>VALPARAÍSO</t>
  </si>
  <si>
    <t>LA CALERA</t>
  </si>
  <si>
    <t>HIJUELAS</t>
  </si>
  <si>
    <t>NOVIEMBRE A DICIEMBRE</t>
  </si>
  <si>
    <t>SANTIAGO</t>
  </si>
  <si>
    <t>LILIUM</t>
  </si>
  <si>
    <t>PRECIO ESPERADO ($/PQTE 10 VARAS.)</t>
  </si>
  <si>
    <t>PREPARACIÓN DE MESA (ENCAMADOR Y ROTOBATOR)</t>
  </si>
  <si>
    <t>APLI. GUANO (COLOSO)</t>
  </si>
  <si>
    <t>LIMPIEZA DE TERRENO (ARADO Y MELGADO)</t>
  </si>
  <si>
    <t>JULIO</t>
  </si>
  <si>
    <t xml:space="preserve">JULIO </t>
  </si>
  <si>
    <t>MATERIA ORGÁNICA (GUANO)</t>
  </si>
  <si>
    <t>MULTIPROPÓSITO</t>
  </si>
  <si>
    <t>PRODUCTOS ORGÁNICOS CACEROS</t>
  </si>
  <si>
    <t>SEMILLAS</t>
  </si>
  <si>
    <t>BULBOS DE 14/16</t>
  </si>
  <si>
    <t>HERBICIDA</t>
  </si>
  <si>
    <t>OXIFLUORFEN</t>
  </si>
  <si>
    <t xml:space="preserve">GLOBAL </t>
  </si>
  <si>
    <t>SC</t>
  </si>
  <si>
    <t>GLOBAL</t>
  </si>
  <si>
    <t>L</t>
  </si>
  <si>
    <t>AGOSTO</t>
  </si>
  <si>
    <t>JULIO A OCTUBRE</t>
  </si>
  <si>
    <t>CINTA RIEGO</t>
  </si>
  <si>
    <t>ELÁSTICO</t>
  </si>
  <si>
    <t>ENVOLTORIO (CELOFÁN)</t>
  </si>
  <si>
    <t>ROLLOS</t>
  </si>
  <si>
    <t>BOLSA</t>
  </si>
  <si>
    <t>RUBRO O CULTIVO</t>
  </si>
  <si>
    <t>Época (Mes)</t>
  </si>
  <si>
    <t xml:space="preserve"> </t>
  </si>
  <si>
    <t>Unidad (Kg/l/u)</t>
  </si>
  <si>
    <t>Cantidad (Kg/l/u)</t>
  </si>
  <si>
    <t>TOTAL COSTOS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</si>
  <si>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</si>
  <si>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</si>
  <si>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</si>
  <si>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</si>
  <si>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</si>
  <si>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</si>
  <si>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</si>
  <si>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</si>
  <si>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</si>
  <si>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Costo unitario ($/ Unidades) (*)</t>
  </si>
  <si>
    <t>(*): Este valor representa el valor mìnimo de venta del producto</t>
  </si>
  <si>
    <t>ESCENARIOS COSTO UNITARIO  ($/paquetes 10 varas)</t>
  </si>
  <si>
    <t>Rendimiento  (paquetes 10 varas/hà)</t>
  </si>
  <si>
    <t>LA</t>
  </si>
  <si>
    <t>ROLLO 8 MIL METROS A 10 CM</t>
  </si>
  <si>
    <t>MALLA TUTORA (5 CUADROS, 1 NIVEL) repocision</t>
  </si>
  <si>
    <t>Maderas reposicion</t>
  </si>
  <si>
    <t>global</t>
  </si>
  <si>
    <t>Ocurrencia durante el año  de episodios de precios bajo (bajo el valor costo).</t>
  </si>
  <si>
    <t>Alto</t>
  </si>
  <si>
    <t>Octubre-Noviembre</t>
  </si>
  <si>
    <t>PLANTACION</t>
  </si>
  <si>
    <t>bulbo</t>
  </si>
  <si>
    <t>DESMALEZADO -MANTENCION 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</si>
</sst>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_ ;_ * \-#,##0_ ;_ * &quot;-&quot;_ ;_ @_ "/>
    <numFmt numFmtId="165" formatCode="_ * #,##0.00_ ;_ * \-#,##0.00_ ;_ * &quot;-&quot;??_ ;_ @_ "/>
    <numFmt numFmtId="166" formatCode="_-* #,##0.00\ &quot;€&quot;_-;\-* #,##0.00\ &quot;€&quot;_-;_-* &quot;-&quot;??\ &quot;€&quot;_-;_-@_-"/>
    <numFmt numFmtId="167" formatCode="[$$-340A]\ #,##0"/>
    <numFmt numFmtId="168" formatCode="_-* #,##0.00\ _€_-;\-* #,##0.00\ _€_-;_-* &quot;-&quot;??\ _€_-;_-@_-"/>
    <numFmt numFmtId="169" formatCode="_ * #,##0_ ;_ * \-#,##0_ ;_ * &quot;-&quot;??_ ;_ @_ "/>
    <numFmt numFmtId="170" formatCode="#,##0.00000"/>
    <numFmt numFmtId="171" formatCode="&quot; &quot;* #,##0&quot;   &quot;;&quot;-&quot;* #,##0&quot;   &quot;;&quot; &quot;* &quot;-&quot;??&quot;   &quot;"/>
    <numFmt numFmtId="172" formatCode="&quot; &quot;* #,##0&quot; &quot;;&quot; &quot;* &quot;-&quot;#,##0&quot; &quot;;&quot; &quot;* &quot;- &quot;"/>
  </numFmts>
  <fonts count="27">
    <font>
      <sz val="11"/>
      <color theme="1"/>
      <name val="Calibri"/>
      <charset val="134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rgb="FF000000"/>
      <name val="Calibri"/>
      <family val="2"/>
    </font>
    <font>
      <b/>
      <sz val="9"/>
      <name val="Arial"/>
      <family val="2"/>
    </font>
    <font>
      <sz val="9"/>
      <name val="Calibri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9"/>
      <color rgb="FF000000"/>
      <name val="Calibri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8"/>
      <color rgb="FFFFFFFF"/>
      <name val="Arial Narrow"/>
      <family val="2"/>
    </font>
    <font>
      <sz val="9"/>
      <color rgb="FFFFFFFF"/>
      <name val="Calibri"/>
      <family val="2"/>
    </font>
    <font>
      <sz val="9"/>
      <color rgb="FFFFFFFF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3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9">
    <xf numFmtId="0" fontId="0" fillId="0" borderId="0"/>
    <xf numFmtId="165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4" fontId="26" fillId="0" borderId="0" applyFont="0" applyFill="0" applyBorder="0" applyAlignment="0" applyProtection="0"/>
  </cellStyleXfs>
  <cellXfs count="122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0" xfId="0" applyFont="1"/>
    <xf numFmtId="167" fontId="1" fillId="0" borderId="1" xfId="0" applyNumberFormat="1" applyFon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1" fillId="0" borderId="0" xfId="0" applyFont="1" applyBorder="1"/>
    <xf numFmtId="0" fontId="3" fillId="0" borderId="2" xfId="0" applyFont="1" applyBorder="1"/>
    <xf numFmtId="3" fontId="3" fillId="0" borderId="2" xfId="0" applyNumberFormat="1" applyFont="1" applyBorder="1"/>
    <xf numFmtId="0" fontId="4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5" fillId="0" borderId="2" xfId="0" applyFont="1" applyBorder="1" applyAlignment="1">
      <alignment horizontal="center"/>
    </xf>
    <xf numFmtId="169" fontId="3" fillId="0" borderId="2" xfId="1" applyNumberFormat="1" applyFont="1" applyBorder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0" xfId="0" applyFont="1"/>
    <xf numFmtId="0" fontId="7" fillId="0" borderId="0" xfId="0" applyFont="1" applyFill="1" applyBorder="1"/>
    <xf numFmtId="0" fontId="8" fillId="0" borderId="0" xfId="0" applyFont="1"/>
    <xf numFmtId="167" fontId="13" fillId="0" borderId="1" xfId="0" applyNumberFormat="1" applyFont="1" applyBorder="1"/>
    <xf numFmtId="0" fontId="14" fillId="0" borderId="0" xfId="0" applyFont="1" applyAlignment="1">
      <alignment vertical="center"/>
    </xf>
    <xf numFmtId="170" fontId="14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right"/>
    </xf>
    <xf numFmtId="0" fontId="13" fillId="0" borderId="0" xfId="0" applyFont="1"/>
    <xf numFmtId="3" fontId="13" fillId="0" borderId="1" xfId="0" applyNumberFormat="1" applyFont="1" applyBorder="1"/>
    <xf numFmtId="49" fontId="15" fillId="2" borderId="4" xfId="0" applyNumberFormat="1" applyFont="1" applyFill="1" applyBorder="1" applyAlignment="1">
      <alignment vertical="center" wrapText="1"/>
    </xf>
    <xf numFmtId="49" fontId="15" fillId="4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right" vertical="center"/>
    </xf>
    <xf numFmtId="49" fontId="15" fillId="2" borderId="7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vertical="center"/>
    </xf>
    <xf numFmtId="49" fontId="15" fillId="4" borderId="3" xfId="0" applyNumberFormat="1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49" fontId="15" fillId="2" borderId="3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vertical="center"/>
    </xf>
    <xf numFmtId="3" fontId="5" fillId="5" borderId="3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3" fontId="18" fillId="2" borderId="3" xfId="0" applyNumberFormat="1" applyFont="1" applyFill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vertical="center"/>
    </xf>
    <xf numFmtId="49" fontId="15" fillId="2" borderId="13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right" vertical="center" wrapText="1"/>
    </xf>
    <xf numFmtId="49" fontId="19" fillId="2" borderId="2" xfId="0" applyNumberFormat="1" applyFont="1" applyFill="1" applyBorder="1" applyAlignment="1">
      <alignment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19" fillId="2" borderId="14" xfId="0" applyNumberFormat="1" applyFont="1" applyFill="1" applyBorder="1" applyAlignment="1">
      <alignment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right" vertical="center"/>
    </xf>
    <xf numFmtId="0" fontId="19" fillId="2" borderId="14" xfId="0" applyFont="1" applyFill="1" applyBorder="1" applyAlignment="1">
      <alignment vertical="center"/>
    </xf>
    <xf numFmtId="3" fontId="19" fillId="2" borderId="14" xfId="0" applyNumberFormat="1" applyFont="1" applyFill="1" applyBorder="1" applyAlignment="1">
      <alignment horizontal="center" vertical="center"/>
    </xf>
    <xf numFmtId="49" fontId="15" fillId="4" borderId="15" xfId="0" applyNumberFormat="1" applyFont="1" applyFill="1" applyBorder="1" applyAlignment="1">
      <alignment vertical="center"/>
    </xf>
    <xf numFmtId="0" fontId="15" fillId="4" borderId="16" xfId="0" applyFont="1" applyFill="1" applyBorder="1" applyAlignment="1">
      <alignment vertical="center"/>
    </xf>
    <xf numFmtId="171" fontId="15" fillId="4" borderId="17" xfId="0" applyNumberFormat="1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171" fontId="15" fillId="2" borderId="19" xfId="0" applyNumberFormat="1" applyFont="1" applyFill="1" applyBorder="1" applyAlignment="1">
      <alignment vertical="center"/>
    </xf>
    <xf numFmtId="49" fontId="15" fillId="4" borderId="18" xfId="0" applyNumberFormat="1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171" fontId="15" fillId="4" borderId="19" xfId="0" applyNumberFormat="1" applyFont="1" applyFill="1" applyBorder="1" applyAlignment="1">
      <alignment vertical="center"/>
    </xf>
    <xf numFmtId="49" fontId="15" fillId="4" borderId="20" xfId="0" applyNumberFormat="1" applyFont="1" applyFill="1" applyBorder="1" applyAlignment="1">
      <alignment vertical="center"/>
    </xf>
    <xf numFmtId="0" fontId="20" fillId="4" borderId="21" xfId="0" applyFont="1" applyFill="1" applyBorder="1" applyAlignment="1">
      <alignment vertical="center"/>
    </xf>
    <xf numFmtId="0" fontId="23" fillId="6" borderId="27" xfId="0" applyFont="1" applyFill="1" applyBorder="1" applyAlignment="1"/>
    <xf numFmtId="0" fontId="23" fillId="7" borderId="0" xfId="0" applyFont="1" applyFill="1" applyBorder="1" applyAlignment="1"/>
    <xf numFmtId="49" fontId="22" fillId="8" borderId="28" xfId="0" applyNumberFormat="1" applyFont="1" applyFill="1" applyBorder="1" applyAlignment="1">
      <alignment vertical="center"/>
    </xf>
    <xf numFmtId="49" fontId="22" fillId="8" borderId="29" xfId="0" applyNumberFormat="1" applyFont="1" applyFill="1" applyBorder="1" applyAlignment="1">
      <alignment horizontal="center" vertical="center"/>
    </xf>
    <xf numFmtId="49" fontId="23" fillId="8" borderId="30" xfId="0" applyNumberFormat="1" applyFont="1" applyFill="1" applyBorder="1" applyAlignment="1">
      <alignment horizontal="center"/>
    </xf>
    <xf numFmtId="49" fontId="22" fillId="5" borderId="31" xfId="0" applyNumberFormat="1" applyFont="1" applyFill="1" applyBorder="1" applyAlignment="1">
      <alignment vertical="center"/>
    </xf>
    <xf numFmtId="3" fontId="22" fillId="5" borderId="7" xfId="0" applyNumberFormat="1" applyFont="1" applyFill="1" applyBorder="1" applyAlignment="1">
      <alignment vertical="center"/>
    </xf>
    <xf numFmtId="9" fontId="23" fillId="5" borderId="32" xfId="0" applyNumberFormat="1" applyFont="1" applyFill="1" applyBorder="1" applyAlignment="1"/>
    <xf numFmtId="172" fontId="22" fillId="5" borderId="7" xfId="0" applyNumberFormat="1" applyFont="1" applyFill="1" applyBorder="1" applyAlignment="1">
      <alignment vertical="center"/>
    </xf>
    <xf numFmtId="0" fontId="20" fillId="7" borderId="0" xfId="0" applyFont="1" applyFill="1" applyBorder="1" applyAlignment="1">
      <alignment vertical="center"/>
    </xf>
    <xf numFmtId="49" fontId="22" fillId="8" borderId="33" xfId="0" applyNumberFormat="1" applyFont="1" applyFill="1" applyBorder="1" applyAlignment="1">
      <alignment vertical="center"/>
    </xf>
    <xf numFmtId="172" fontId="22" fillId="8" borderId="34" xfId="0" applyNumberFormat="1" applyFont="1" applyFill="1" applyBorder="1" applyAlignment="1">
      <alignment vertical="center"/>
    </xf>
    <xf numFmtId="9" fontId="22" fillId="8" borderId="35" xfId="0" applyNumberFormat="1" applyFont="1" applyFill="1" applyBorder="1" applyAlignment="1">
      <alignment vertical="center"/>
    </xf>
    <xf numFmtId="0" fontId="24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49" fontId="22" fillId="8" borderId="36" xfId="0" applyNumberFormat="1" applyFont="1" applyFill="1" applyBorder="1" applyAlignment="1">
      <alignment vertical="center"/>
    </xf>
    <xf numFmtId="3" fontId="22" fillId="8" borderId="37" xfId="0" applyNumberFormat="1" applyFont="1" applyFill="1" applyBorder="1" applyAlignment="1">
      <alignment vertical="center"/>
    </xf>
    <xf numFmtId="172" fontId="22" fillId="8" borderId="35" xfId="0" applyNumberFormat="1" applyFont="1" applyFill="1" applyBorder="1" applyAlignment="1">
      <alignment vertical="center"/>
    </xf>
    <xf numFmtId="49" fontId="23" fillId="5" borderId="0" xfId="0" applyNumberFormat="1" applyFont="1" applyFill="1" applyBorder="1" applyAlignment="1">
      <alignment vertical="center"/>
    </xf>
    <xf numFmtId="0" fontId="23" fillId="5" borderId="0" xfId="0" applyFont="1" applyFill="1" applyBorder="1" applyAlignment="1"/>
    <xf numFmtId="49" fontId="19" fillId="2" borderId="7" xfId="0" applyNumberFormat="1" applyFont="1" applyFill="1" applyBorder="1" applyAlignment="1">
      <alignment vertical="center"/>
    </xf>
    <xf numFmtId="3" fontId="19" fillId="2" borderId="7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3" fontId="19" fillId="2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164" fontId="0" fillId="0" borderId="0" xfId="8" applyFont="1"/>
    <xf numFmtId="0" fontId="3" fillId="0" borderId="2" xfId="0" applyFont="1" applyFill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49" fontId="16" fillId="2" borderId="7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49" fontId="21" fillId="6" borderId="25" xfId="0" applyNumberFormat="1" applyFont="1" applyFill="1" applyBorder="1" applyAlignment="1">
      <alignment vertical="center"/>
    </xf>
    <xf numFmtId="0" fontId="22" fillId="6" borderId="26" xfId="0" applyFont="1" applyFill="1" applyBorder="1" applyAlignment="1">
      <alignment vertical="center"/>
    </xf>
    <xf numFmtId="49" fontId="21" fillId="6" borderId="22" xfId="0" applyNumberFormat="1" applyFont="1" applyFill="1" applyBorder="1" applyAlignment="1">
      <alignment horizontal="center" vertical="center"/>
    </xf>
    <xf numFmtId="49" fontId="21" fillId="6" borderId="23" xfId="0" applyNumberFormat="1" applyFont="1" applyFill="1" applyBorder="1" applyAlignment="1">
      <alignment horizontal="center" vertical="center"/>
    </xf>
    <xf numFmtId="49" fontId="21" fillId="6" borderId="24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</cellXfs>
  <cellStyles count="9">
    <cellStyle name="Millares" xfId="1" builtinId="3"/>
    <cellStyle name="Millares [0]" xfId="8" builtinId="6"/>
    <cellStyle name="Millares 2" xfId="4"/>
    <cellStyle name="Moneda 2" xfId="6"/>
    <cellStyle name="Normal" xfId="0" builtinId="0"/>
    <cellStyle name="Normal 2" xfId="5"/>
    <cellStyle name="Normal 4" xfId="7"/>
    <cellStyle name="Normal 4 2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320040</xdr:colOff>
      <xdr:row>6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0"/>
          <a:ext cx="779526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L95"/>
  <sheetViews>
    <sheetView tabSelected="1" zoomScale="85" zoomScaleNormal="85" workbookViewId="0">
      <selection activeCell="L34" sqref="L34"/>
    </sheetView>
  </sheetViews>
  <sheetFormatPr baseColWidth="10" defaultColWidth="9" defaultRowHeight="15"/>
  <cols>
    <col min="1" max="1" width="3.5703125" customWidth="1"/>
    <col min="2" max="2" width="30.42578125" customWidth="1"/>
    <col min="3" max="3" width="14" customWidth="1"/>
    <col min="4" max="4" width="11.7109375" customWidth="1"/>
    <col min="5" max="5" width="18.42578125" customWidth="1"/>
    <col min="6" max="6" width="10.7109375" customWidth="1"/>
    <col min="7" max="7" width="23.42578125" customWidth="1"/>
    <col min="9" max="9" width="9.7109375" bestFit="1" customWidth="1"/>
  </cols>
  <sheetData>
    <row r="8" spans="2:7" ht="15" customHeight="1">
      <c r="B8" s="34" t="s">
        <v>90</v>
      </c>
      <c r="C8" s="31" t="s">
        <v>65</v>
      </c>
      <c r="D8" s="32"/>
      <c r="E8" s="118" t="s">
        <v>0</v>
      </c>
      <c r="F8" s="119"/>
      <c r="G8" s="33">
        <f>+E93</f>
        <v>20250</v>
      </c>
    </row>
    <row r="9" spans="2:7" ht="15" customHeight="1">
      <c r="B9" s="105" t="s">
        <v>1</v>
      </c>
      <c r="C9" s="1" t="s">
        <v>109</v>
      </c>
      <c r="D9" s="2"/>
      <c r="E9" s="120" t="s">
        <v>2</v>
      </c>
      <c r="F9" s="120"/>
      <c r="G9" s="1" t="s">
        <v>116</v>
      </c>
    </row>
    <row r="10" spans="2:7" ht="25.15" customHeight="1">
      <c r="B10" s="105" t="s">
        <v>3</v>
      </c>
      <c r="C10" s="1" t="s">
        <v>115</v>
      </c>
      <c r="D10" s="2"/>
      <c r="E10" s="120" t="s">
        <v>66</v>
      </c>
      <c r="F10" s="120"/>
      <c r="G10" s="3">
        <v>6500</v>
      </c>
    </row>
    <row r="11" spans="2:7" ht="15" customHeight="1">
      <c r="B11" s="105" t="s">
        <v>4</v>
      </c>
      <c r="C11" s="1" t="s">
        <v>60</v>
      </c>
      <c r="D11" s="2"/>
      <c r="E11" s="4" t="s">
        <v>5</v>
      </c>
      <c r="F11" s="4"/>
      <c r="G11" s="28">
        <f>+G10*G8</f>
        <v>131625000</v>
      </c>
    </row>
    <row r="12" spans="2:7" ht="15" customHeight="1">
      <c r="B12" s="105" t="s">
        <v>6</v>
      </c>
      <c r="C12" s="1" t="s">
        <v>61</v>
      </c>
      <c r="D12" s="2"/>
      <c r="E12" s="120" t="s">
        <v>7</v>
      </c>
      <c r="F12" s="120"/>
      <c r="G12" s="1" t="s">
        <v>64</v>
      </c>
    </row>
    <row r="13" spans="2:7" ht="15" customHeight="1">
      <c r="B13" s="105" t="s">
        <v>8</v>
      </c>
      <c r="C13" s="1" t="s">
        <v>62</v>
      </c>
      <c r="D13" s="2"/>
      <c r="E13" s="120" t="s">
        <v>9</v>
      </c>
      <c r="F13" s="120"/>
      <c r="G13" s="1" t="str">
        <f>+G9</f>
        <v>Octubre-Noviembre</v>
      </c>
    </row>
    <row r="14" spans="2:7" ht="36">
      <c r="B14" s="106" t="s">
        <v>10</v>
      </c>
      <c r="C14" s="5">
        <v>44986</v>
      </c>
      <c r="D14" s="6"/>
      <c r="E14" s="121" t="s">
        <v>11</v>
      </c>
      <c r="F14" s="121"/>
      <c r="G14" s="7" t="s">
        <v>114</v>
      </c>
    </row>
    <row r="15" spans="2:7">
      <c r="B15" s="2"/>
      <c r="C15" s="2"/>
      <c r="D15" s="2"/>
      <c r="E15" s="2"/>
      <c r="F15" s="2"/>
      <c r="G15" s="2"/>
    </row>
    <row r="16" spans="2:7">
      <c r="B16" s="111" t="s">
        <v>12</v>
      </c>
      <c r="C16" s="112"/>
      <c r="D16" s="112"/>
      <c r="E16" s="112"/>
      <c r="F16" s="112"/>
      <c r="G16" s="112"/>
    </row>
    <row r="17" spans="2:9">
      <c r="B17" s="2"/>
      <c r="C17" s="8"/>
      <c r="D17" s="8"/>
      <c r="E17" s="9"/>
      <c r="F17" s="10"/>
      <c r="G17" s="2"/>
    </row>
    <row r="18" spans="2:9">
      <c r="B18" s="35" t="s">
        <v>13</v>
      </c>
      <c r="C18" s="36"/>
      <c r="D18" s="37"/>
      <c r="E18" s="37"/>
      <c r="F18" s="37"/>
      <c r="G18" s="38"/>
    </row>
    <row r="19" spans="2:9" ht="38.450000000000003" customHeight="1">
      <c r="B19" s="39" t="s">
        <v>14</v>
      </c>
      <c r="C19" s="39" t="s">
        <v>15</v>
      </c>
      <c r="D19" s="39" t="s">
        <v>16</v>
      </c>
      <c r="E19" s="39" t="s">
        <v>91</v>
      </c>
      <c r="F19" s="39" t="s">
        <v>17</v>
      </c>
      <c r="G19" s="39" t="s">
        <v>18</v>
      </c>
    </row>
    <row r="20" spans="2:9" ht="15" customHeight="1">
      <c r="B20" s="11" t="s">
        <v>50</v>
      </c>
      <c r="C20" s="12" t="s">
        <v>19</v>
      </c>
      <c r="D20" s="12">
        <v>10</v>
      </c>
      <c r="E20" s="13" t="s">
        <v>54</v>
      </c>
      <c r="F20" s="14">
        <v>35000</v>
      </c>
      <c r="G20" s="14">
        <f>+D20*F20</f>
        <v>350000</v>
      </c>
    </row>
    <row r="21" spans="2:9" ht="15" customHeight="1">
      <c r="B21" s="11" t="s">
        <v>51</v>
      </c>
      <c r="C21" s="12" t="s">
        <v>19</v>
      </c>
      <c r="D21" s="12">
        <v>25</v>
      </c>
      <c r="E21" s="13" t="s">
        <v>55</v>
      </c>
      <c r="F21" s="14">
        <f>+F20</f>
        <v>35000</v>
      </c>
      <c r="G21" s="14">
        <f>D21*F21</f>
        <v>875000</v>
      </c>
    </row>
    <row r="22" spans="2:9" ht="15" customHeight="1">
      <c r="B22" s="15" t="s">
        <v>117</v>
      </c>
      <c r="C22" s="12" t="s">
        <v>118</v>
      </c>
      <c r="D22" s="12">
        <v>4.5</v>
      </c>
      <c r="E22" s="13" t="s">
        <v>54</v>
      </c>
      <c r="F22" s="14">
        <f>+D47</f>
        <v>225000</v>
      </c>
      <c r="G22" s="14">
        <f t="shared" ref="G22:G23" si="0">+D22*F22</f>
        <v>1012500</v>
      </c>
    </row>
    <row r="23" spans="2:9" ht="15" customHeight="1">
      <c r="B23" s="15" t="s">
        <v>119</v>
      </c>
      <c r="C23" s="12" t="s">
        <v>19</v>
      </c>
      <c r="D23" s="12">
        <v>45</v>
      </c>
      <c r="E23" s="13" t="s">
        <v>56</v>
      </c>
      <c r="F23" s="14">
        <v>35000</v>
      </c>
      <c r="G23" s="14">
        <f t="shared" si="0"/>
        <v>1575000</v>
      </c>
    </row>
    <row r="24" spans="2:9" ht="15" customHeight="1">
      <c r="B24" s="15" t="s">
        <v>52</v>
      </c>
      <c r="C24" s="12" t="s">
        <v>19</v>
      </c>
      <c r="D24" s="12">
        <v>7.5</v>
      </c>
      <c r="E24" s="13" t="s">
        <v>58</v>
      </c>
      <c r="F24" s="14">
        <f>+F23</f>
        <v>35000</v>
      </c>
      <c r="G24" s="14">
        <f>+F24*D24</f>
        <v>262500</v>
      </c>
    </row>
    <row r="25" spans="2:9" ht="15" customHeight="1">
      <c r="B25" s="15" t="s">
        <v>53</v>
      </c>
      <c r="C25" s="12" t="s">
        <v>19</v>
      </c>
      <c r="D25" s="12">
        <v>90</v>
      </c>
      <c r="E25" s="13" t="s">
        <v>59</v>
      </c>
      <c r="F25" s="14">
        <f>+F24</f>
        <v>35000</v>
      </c>
      <c r="G25" s="14">
        <f>+F25*D25</f>
        <v>3150000</v>
      </c>
    </row>
    <row r="26" spans="2:9">
      <c r="B26" s="101" t="s">
        <v>20</v>
      </c>
      <c r="C26" s="40"/>
      <c r="D26" s="40"/>
      <c r="E26" s="40"/>
      <c r="F26" s="41"/>
      <c r="G26" s="102">
        <f>SUM(G20:G25)</f>
        <v>7225000</v>
      </c>
      <c r="I26" s="107"/>
    </row>
    <row r="27" spans="2:9">
      <c r="B27" s="16"/>
      <c r="C27" s="16"/>
      <c r="D27" s="16"/>
      <c r="E27" s="16"/>
      <c r="F27" s="16"/>
      <c r="G27" s="16"/>
    </row>
    <row r="28" spans="2:9">
      <c r="B28" s="42" t="s">
        <v>21</v>
      </c>
      <c r="C28" s="43"/>
      <c r="D28" s="44"/>
      <c r="E28" s="44"/>
      <c r="F28" s="45"/>
      <c r="G28" s="46"/>
    </row>
    <row r="29" spans="2:9" ht="27" customHeight="1">
      <c r="B29" s="47" t="s">
        <v>14</v>
      </c>
      <c r="C29" s="48" t="s">
        <v>15</v>
      </c>
      <c r="D29" s="48" t="s">
        <v>16</v>
      </c>
      <c r="E29" s="47" t="s">
        <v>92</v>
      </c>
      <c r="F29" s="48" t="s">
        <v>17</v>
      </c>
      <c r="G29" s="47" t="s">
        <v>18</v>
      </c>
    </row>
    <row r="30" spans="2:9">
      <c r="B30" s="49"/>
      <c r="C30" s="50" t="s">
        <v>92</v>
      </c>
      <c r="D30" s="50" t="s">
        <v>92</v>
      </c>
      <c r="E30" s="50" t="s">
        <v>92</v>
      </c>
      <c r="F30" s="51" t="s">
        <v>92</v>
      </c>
      <c r="G30" s="52"/>
    </row>
    <row r="31" spans="2:9">
      <c r="B31" s="53" t="s">
        <v>22</v>
      </c>
      <c r="C31" s="54"/>
      <c r="D31" s="54"/>
      <c r="E31" s="54"/>
      <c r="F31" s="55"/>
      <c r="G31" s="56"/>
    </row>
    <row r="32" spans="2:9">
      <c r="B32" s="16"/>
      <c r="C32" s="16"/>
      <c r="D32" s="16"/>
      <c r="E32" s="16"/>
      <c r="F32" s="16"/>
      <c r="G32" s="16"/>
    </row>
    <row r="33" spans="2:12">
      <c r="B33" s="42" t="s">
        <v>23</v>
      </c>
      <c r="C33" s="43"/>
      <c r="D33" s="44"/>
      <c r="E33" s="44"/>
      <c r="F33" s="45"/>
      <c r="G33" s="46"/>
    </row>
    <row r="34" spans="2:12" ht="24.75" customHeight="1">
      <c r="B34" s="57" t="s">
        <v>14</v>
      </c>
      <c r="C34" s="57" t="s">
        <v>15</v>
      </c>
      <c r="D34" s="57" t="s">
        <v>16</v>
      </c>
      <c r="E34" s="57" t="s">
        <v>91</v>
      </c>
      <c r="F34" s="58" t="s">
        <v>17</v>
      </c>
      <c r="G34" s="57" t="s">
        <v>18</v>
      </c>
    </row>
    <row r="35" spans="2:12" ht="16.899999999999999" customHeight="1">
      <c r="B35" s="17" t="s">
        <v>67</v>
      </c>
      <c r="C35" s="12" t="s">
        <v>24</v>
      </c>
      <c r="D35" s="12">
        <v>33</v>
      </c>
      <c r="E35" s="12" t="s">
        <v>70</v>
      </c>
      <c r="F35" s="18">
        <v>35000</v>
      </c>
      <c r="G35" s="18">
        <f>D35*F35</f>
        <v>1155000</v>
      </c>
    </row>
    <row r="36" spans="2:12" ht="18.600000000000001" customHeight="1">
      <c r="B36" s="17" t="s">
        <v>68</v>
      </c>
      <c r="C36" s="12" t="s">
        <v>24</v>
      </c>
      <c r="D36" s="12">
        <v>22</v>
      </c>
      <c r="E36" s="12" t="s">
        <v>70</v>
      </c>
      <c r="F36" s="18">
        <v>35000</v>
      </c>
      <c r="G36" s="18">
        <f>D36*F36</f>
        <v>770000</v>
      </c>
    </row>
    <row r="37" spans="2:12" ht="15" customHeight="1">
      <c r="B37" s="17" t="s">
        <v>69</v>
      </c>
      <c r="C37" s="12" t="s">
        <v>24</v>
      </c>
      <c r="D37" s="12">
        <v>11</v>
      </c>
      <c r="E37" s="12" t="s">
        <v>71</v>
      </c>
      <c r="F37" s="18">
        <v>35000</v>
      </c>
      <c r="G37" s="18">
        <f>D37*F37</f>
        <v>385000</v>
      </c>
    </row>
    <row r="38" spans="2:12">
      <c r="B38" s="59" t="s">
        <v>25</v>
      </c>
      <c r="C38" s="103"/>
      <c r="D38" s="103"/>
      <c r="E38" s="103"/>
      <c r="F38" s="103"/>
      <c r="G38" s="104">
        <f>SUM(G35:G37)</f>
        <v>2310000</v>
      </c>
    </row>
    <row r="39" spans="2:12">
      <c r="B39" s="16"/>
      <c r="C39" s="16"/>
      <c r="D39" s="16"/>
      <c r="E39" s="16"/>
      <c r="F39" s="16"/>
      <c r="G39" s="16"/>
    </row>
    <row r="40" spans="2:12">
      <c r="B40" s="42" t="s">
        <v>26</v>
      </c>
      <c r="C40" s="43"/>
      <c r="D40" s="44"/>
      <c r="E40" s="44"/>
      <c r="F40" s="45"/>
      <c r="G40" s="46"/>
    </row>
    <row r="41" spans="2:12" ht="26.25" customHeight="1">
      <c r="B41" s="60" t="s">
        <v>27</v>
      </c>
      <c r="C41" s="60" t="s">
        <v>93</v>
      </c>
      <c r="D41" s="60" t="s">
        <v>94</v>
      </c>
      <c r="E41" s="60" t="s">
        <v>91</v>
      </c>
      <c r="F41" s="60" t="s">
        <v>17</v>
      </c>
      <c r="G41" s="61" t="s">
        <v>18</v>
      </c>
      <c r="L41" s="30"/>
    </row>
    <row r="42" spans="2:12">
      <c r="B42" s="19" t="s">
        <v>28</v>
      </c>
      <c r="C42" s="12"/>
      <c r="D42" s="12"/>
      <c r="E42" s="12"/>
      <c r="F42" s="18"/>
      <c r="G42" s="18"/>
      <c r="L42" s="29"/>
    </row>
    <row r="43" spans="2:12">
      <c r="B43" s="108" t="s">
        <v>72</v>
      </c>
      <c r="C43" s="21" t="s">
        <v>29</v>
      </c>
      <c r="D43" s="12">
        <v>23</v>
      </c>
      <c r="E43" s="12" t="s">
        <v>83</v>
      </c>
      <c r="F43" s="18">
        <v>33000</v>
      </c>
      <c r="G43" s="18">
        <f>D43*F43</f>
        <v>759000</v>
      </c>
    </row>
    <row r="44" spans="2:12">
      <c r="B44" s="108" t="s">
        <v>73</v>
      </c>
      <c r="C44" s="21" t="s">
        <v>80</v>
      </c>
      <c r="D44" s="12">
        <v>22</v>
      </c>
      <c r="E44" s="12" t="s">
        <v>57</v>
      </c>
      <c r="F44" s="18">
        <v>52360</v>
      </c>
      <c r="G44" s="18">
        <f>D44*F44</f>
        <v>1151920</v>
      </c>
      <c r="I44" s="107"/>
    </row>
    <row r="45" spans="2:12">
      <c r="B45" s="110" t="s">
        <v>74</v>
      </c>
      <c r="C45" s="21" t="s">
        <v>81</v>
      </c>
      <c r="D45" s="12">
        <v>1</v>
      </c>
      <c r="E45" s="12" t="s">
        <v>84</v>
      </c>
      <c r="F45" s="18">
        <v>360000</v>
      </c>
      <c r="G45" s="18">
        <f>D45*F45</f>
        <v>360000</v>
      </c>
    </row>
    <row r="46" spans="2:12">
      <c r="B46" s="19" t="s">
        <v>75</v>
      </c>
      <c r="C46" s="12"/>
      <c r="D46" s="12"/>
      <c r="E46" s="12"/>
      <c r="F46" s="18"/>
      <c r="G46" s="18"/>
    </row>
    <row r="47" spans="2:12">
      <c r="B47" s="108" t="s">
        <v>76</v>
      </c>
      <c r="C47" s="12" t="s">
        <v>30</v>
      </c>
      <c r="D47" s="22">
        <v>225000</v>
      </c>
      <c r="E47" s="12" t="s">
        <v>70</v>
      </c>
      <c r="F47" s="18">
        <f>250*1.19</f>
        <v>297.5</v>
      </c>
      <c r="G47" s="18">
        <f>D47*F47</f>
        <v>66937500</v>
      </c>
    </row>
    <row r="48" spans="2:12">
      <c r="B48" s="19" t="s">
        <v>77</v>
      </c>
      <c r="C48" s="12"/>
      <c r="D48" s="12"/>
      <c r="E48" s="12"/>
      <c r="F48" s="18"/>
      <c r="G48" s="18"/>
    </row>
    <row r="49" spans="2:9">
      <c r="B49" s="108" t="s">
        <v>78</v>
      </c>
      <c r="C49" s="12" t="s">
        <v>82</v>
      </c>
      <c r="D49" s="12">
        <v>1.35</v>
      </c>
      <c r="E49" s="12" t="s">
        <v>70</v>
      </c>
      <c r="F49" s="18">
        <v>35000</v>
      </c>
      <c r="G49" s="18">
        <f>D49*F49</f>
        <v>47250</v>
      </c>
    </row>
    <row r="50" spans="2:9">
      <c r="B50" s="19" t="s">
        <v>31</v>
      </c>
      <c r="C50" s="23"/>
      <c r="D50" s="23"/>
      <c r="E50" s="23"/>
      <c r="F50" s="24"/>
      <c r="G50" s="24"/>
    </row>
    <row r="51" spans="2:9">
      <c r="B51" s="109" t="s">
        <v>79</v>
      </c>
      <c r="C51" s="12" t="s">
        <v>81</v>
      </c>
      <c r="D51" s="12">
        <v>1</v>
      </c>
      <c r="E51" s="12" t="s">
        <v>84</v>
      </c>
      <c r="F51" s="18">
        <v>480000</v>
      </c>
      <c r="G51" s="18">
        <f>+D51*F51</f>
        <v>480000</v>
      </c>
    </row>
    <row r="52" spans="2:9">
      <c r="B52" s="62" t="s">
        <v>32</v>
      </c>
      <c r="C52" s="62"/>
      <c r="D52" s="62"/>
      <c r="E52" s="62"/>
      <c r="F52" s="62"/>
      <c r="G52" s="104">
        <f>SUM(G42:G51)</f>
        <v>69735670</v>
      </c>
    </row>
    <row r="53" spans="2:9">
      <c r="B53" s="10"/>
      <c r="C53" s="16"/>
      <c r="D53" s="16"/>
      <c r="E53" s="16"/>
      <c r="F53" s="16"/>
      <c r="G53" s="10"/>
    </row>
    <row r="54" spans="2:9">
      <c r="B54" s="42" t="s">
        <v>33</v>
      </c>
      <c r="C54" s="43"/>
      <c r="D54" s="44"/>
      <c r="E54" s="44"/>
      <c r="F54" s="45"/>
      <c r="G54" s="46"/>
    </row>
    <row r="55" spans="2:9" ht="29.25" customHeight="1">
      <c r="B55" s="63" t="s">
        <v>34</v>
      </c>
      <c r="C55" s="60" t="s">
        <v>93</v>
      </c>
      <c r="D55" s="60" t="s">
        <v>94</v>
      </c>
      <c r="E55" s="63" t="s">
        <v>91</v>
      </c>
      <c r="F55" s="60" t="s">
        <v>17</v>
      </c>
      <c r="G55" s="63" t="s">
        <v>18</v>
      </c>
    </row>
    <row r="56" spans="2:9">
      <c r="B56" s="20" t="s">
        <v>85</v>
      </c>
      <c r="C56" s="12" t="s">
        <v>110</v>
      </c>
      <c r="D56" s="22">
        <v>3</v>
      </c>
      <c r="E56" s="12" t="s">
        <v>70</v>
      </c>
      <c r="F56" s="18">
        <v>234900</v>
      </c>
      <c r="G56" s="18">
        <f>+D56*F56</f>
        <v>704700</v>
      </c>
    </row>
    <row r="57" spans="2:9">
      <c r="B57" s="20" t="s">
        <v>86</v>
      </c>
      <c r="C57" s="12" t="s">
        <v>89</v>
      </c>
      <c r="D57" s="22">
        <v>30</v>
      </c>
      <c r="E57" s="12" t="s">
        <v>63</v>
      </c>
      <c r="F57" s="18">
        <v>5000</v>
      </c>
      <c r="G57" s="18">
        <f>D57*F57</f>
        <v>150000</v>
      </c>
    </row>
    <row r="58" spans="2:9">
      <c r="B58" s="20" t="s">
        <v>87</v>
      </c>
      <c r="C58" s="12" t="s">
        <v>89</v>
      </c>
      <c r="D58" s="22">
        <v>18000</v>
      </c>
      <c r="E58" s="12" t="s">
        <v>70</v>
      </c>
      <c r="F58" s="18">
        <v>95</v>
      </c>
      <c r="G58" s="18">
        <f>D58*F58</f>
        <v>1710000</v>
      </c>
    </row>
    <row r="59" spans="2:9" ht="24.75">
      <c r="B59" s="20" t="s">
        <v>111</v>
      </c>
      <c r="C59" s="12" t="s">
        <v>88</v>
      </c>
      <c r="D59" s="11">
        <v>1</v>
      </c>
      <c r="E59" s="12" t="s">
        <v>70</v>
      </c>
      <c r="F59" s="18">
        <v>307951</v>
      </c>
      <c r="G59" s="18">
        <f>D59*F59</f>
        <v>307951</v>
      </c>
    </row>
    <row r="60" spans="2:9">
      <c r="B60" s="20" t="s">
        <v>112</v>
      </c>
      <c r="C60" s="12" t="s">
        <v>113</v>
      </c>
      <c r="D60" s="22">
        <v>1</v>
      </c>
      <c r="E60" s="12" t="s">
        <v>70</v>
      </c>
      <c r="F60" s="18">
        <v>850000</v>
      </c>
      <c r="G60" s="18">
        <f>+D60*F60</f>
        <v>850000</v>
      </c>
      <c r="I60" s="107"/>
    </row>
    <row r="61" spans="2:9">
      <c r="B61" s="64" t="s">
        <v>35</v>
      </c>
      <c r="C61" s="65"/>
      <c r="D61" s="65"/>
      <c r="E61" s="66"/>
      <c r="F61" s="67"/>
      <c r="G61" s="68">
        <f>SUM(G56:G60)</f>
        <v>3722651</v>
      </c>
    </row>
    <row r="62" spans="2:9">
      <c r="B62" s="10"/>
      <c r="C62" s="16"/>
      <c r="D62" s="16"/>
      <c r="E62" s="16"/>
      <c r="F62" s="16"/>
      <c r="G62" s="10"/>
    </row>
    <row r="63" spans="2:9">
      <c r="B63" s="69" t="s">
        <v>36</v>
      </c>
      <c r="C63" s="70"/>
      <c r="D63" s="70"/>
      <c r="E63" s="70"/>
      <c r="F63" s="70"/>
      <c r="G63" s="71">
        <f>G61+G52+G38+G31+G26</f>
        <v>82993321</v>
      </c>
    </row>
    <row r="64" spans="2:9">
      <c r="B64" s="72" t="s">
        <v>37</v>
      </c>
      <c r="C64" s="73"/>
      <c r="D64" s="73"/>
      <c r="E64" s="73"/>
      <c r="F64" s="73"/>
      <c r="G64" s="74">
        <f>G63*0.05</f>
        <v>4149666.0500000003</v>
      </c>
    </row>
    <row r="65" spans="2:7">
      <c r="B65" s="75" t="s">
        <v>95</v>
      </c>
      <c r="C65" s="76"/>
      <c r="D65" s="76"/>
      <c r="E65" s="76"/>
      <c r="F65" s="76"/>
      <c r="G65" s="77">
        <f>G64+G63</f>
        <v>87142987.049999997</v>
      </c>
    </row>
    <row r="66" spans="2:7">
      <c r="B66" s="72" t="s">
        <v>38</v>
      </c>
      <c r="C66" s="73"/>
      <c r="D66" s="73"/>
      <c r="E66" s="73"/>
      <c r="F66" s="73"/>
      <c r="G66" s="74">
        <f>G11</f>
        <v>131625000</v>
      </c>
    </row>
    <row r="67" spans="2:7">
      <c r="B67" s="78" t="s">
        <v>39</v>
      </c>
      <c r="C67" s="79"/>
      <c r="D67" s="79"/>
      <c r="E67" s="79"/>
      <c r="F67" s="79"/>
      <c r="G67" s="71">
        <f>G66-G65</f>
        <v>44482012.950000003</v>
      </c>
    </row>
    <row r="68" spans="2:7">
      <c r="B68" s="6" t="s">
        <v>40</v>
      </c>
      <c r="C68" s="2"/>
      <c r="D68" s="2"/>
      <c r="E68" s="2"/>
      <c r="F68" s="2"/>
      <c r="G68" s="2"/>
    </row>
    <row r="69" spans="2:7">
      <c r="B69" s="25" t="s">
        <v>41</v>
      </c>
      <c r="C69" s="2"/>
      <c r="D69" s="2"/>
      <c r="E69" s="2"/>
      <c r="F69" s="2"/>
      <c r="G69" s="2"/>
    </row>
    <row r="70" spans="2:7">
      <c r="B70" s="26" t="s">
        <v>42</v>
      </c>
      <c r="C70" s="2"/>
      <c r="D70" s="2"/>
      <c r="E70" s="2"/>
      <c r="F70" s="2"/>
      <c r="G70" s="2"/>
    </row>
    <row r="71" spans="2:7">
      <c r="B71" s="26" t="s">
        <v>43</v>
      </c>
      <c r="C71" s="2"/>
      <c r="D71" s="2"/>
      <c r="E71" s="2"/>
      <c r="F71" s="2"/>
      <c r="G71" s="2"/>
    </row>
    <row r="72" spans="2:7">
      <c r="B72" s="26" t="s">
        <v>44</v>
      </c>
      <c r="C72" s="2"/>
      <c r="D72" s="2"/>
      <c r="E72" s="2"/>
      <c r="F72" s="2"/>
      <c r="G72" s="2"/>
    </row>
    <row r="73" spans="2:7">
      <c r="B73" s="26" t="s">
        <v>45</v>
      </c>
      <c r="C73" s="2"/>
      <c r="D73" s="2"/>
      <c r="E73" s="2"/>
      <c r="F73" s="2"/>
      <c r="G73" s="2"/>
    </row>
    <row r="74" spans="2:7">
      <c r="B74" s="26" t="s">
        <v>46</v>
      </c>
      <c r="C74" s="2"/>
      <c r="D74" s="2"/>
      <c r="E74" s="2"/>
      <c r="F74" s="2"/>
      <c r="G74" s="2"/>
    </row>
    <row r="75" spans="2:7">
      <c r="B75" s="26" t="s">
        <v>47</v>
      </c>
      <c r="C75" s="2"/>
      <c r="D75" s="2"/>
      <c r="E75" s="2"/>
      <c r="F75" s="2"/>
      <c r="G75" s="2"/>
    </row>
    <row r="76" spans="2:7">
      <c r="B76" s="27" t="s">
        <v>48</v>
      </c>
      <c r="C76" s="2"/>
      <c r="D76" s="2"/>
      <c r="E76" s="2"/>
      <c r="F76" s="2"/>
      <c r="G76" s="2"/>
    </row>
    <row r="77" spans="2:7">
      <c r="B77" s="26" t="s">
        <v>49</v>
      </c>
      <c r="C77" s="2"/>
      <c r="D77" s="2"/>
      <c r="E77" s="2"/>
      <c r="F77" s="2"/>
      <c r="G77" s="2"/>
    </row>
    <row r="81" spans="2:5" ht="15.75" thickBot="1">
      <c r="B81" s="113" t="s">
        <v>96</v>
      </c>
      <c r="C81" s="114"/>
      <c r="D81" s="80"/>
      <c r="E81" s="81"/>
    </row>
    <row r="82" spans="2:5">
      <c r="B82" s="82" t="s">
        <v>34</v>
      </c>
      <c r="C82" s="83" t="s">
        <v>97</v>
      </c>
      <c r="D82" s="84" t="s">
        <v>98</v>
      </c>
      <c r="E82" s="81"/>
    </row>
    <row r="83" spans="2:5">
      <c r="B83" s="85" t="s">
        <v>99</v>
      </c>
      <c r="C83" s="86">
        <f>G26</f>
        <v>7225000</v>
      </c>
      <c r="D83" s="87">
        <f>(C83/C89)</f>
        <v>8.2909712468939287E-2</v>
      </c>
      <c r="E83" s="81"/>
    </row>
    <row r="84" spans="2:5">
      <c r="B84" s="85" t="s">
        <v>100</v>
      </c>
      <c r="C84" s="86">
        <f>G31</f>
        <v>0</v>
      </c>
      <c r="D84" s="87">
        <v>0</v>
      </c>
      <c r="E84" s="81"/>
    </row>
    <row r="85" spans="2:5">
      <c r="B85" s="85" t="s">
        <v>101</v>
      </c>
      <c r="C85" s="86">
        <f>G38</f>
        <v>2310000</v>
      </c>
      <c r="D85" s="87">
        <f>(C85/C89)</f>
        <v>2.6508157204602045E-2</v>
      </c>
      <c r="E85" s="81"/>
    </row>
    <row r="86" spans="2:5">
      <c r="B86" s="85" t="s">
        <v>27</v>
      </c>
      <c r="C86" s="86">
        <f>G52</f>
        <v>69735670</v>
      </c>
      <c r="D86" s="87">
        <f>(C86/C89)</f>
        <v>0.80024420048842015</v>
      </c>
      <c r="E86" s="81"/>
    </row>
    <row r="87" spans="2:5">
      <c r="B87" s="85" t="s">
        <v>102</v>
      </c>
      <c r="C87" s="88">
        <f>G61</f>
        <v>3722651</v>
      </c>
      <c r="D87" s="87">
        <f>(C87/C89)</f>
        <v>4.2718882218990908E-2</v>
      </c>
      <c r="E87" s="89"/>
    </row>
    <row r="88" spans="2:5">
      <c r="B88" s="85" t="s">
        <v>103</v>
      </c>
      <c r="C88" s="88">
        <f>G64</f>
        <v>4149666.0500000003</v>
      </c>
      <c r="D88" s="87">
        <f>(C88/C89)</f>
        <v>4.7619047619047623E-2</v>
      </c>
      <c r="E88" s="89"/>
    </row>
    <row r="89" spans="2:5" ht="15.75" thickBot="1">
      <c r="B89" s="90" t="s">
        <v>104</v>
      </c>
      <c r="C89" s="91">
        <f>SUM(C83:C88)</f>
        <v>87142987.049999997</v>
      </c>
      <c r="D89" s="92">
        <f>SUM(D83:D88)</f>
        <v>1</v>
      </c>
      <c r="E89" s="89"/>
    </row>
    <row r="90" spans="2:5">
      <c r="B90" s="93"/>
      <c r="C90" s="94"/>
      <c r="D90" s="94"/>
      <c r="E90" s="94"/>
    </row>
    <row r="91" spans="2:5" ht="15.75" thickBot="1">
      <c r="B91" s="95"/>
      <c r="C91" s="94"/>
      <c r="D91" s="94"/>
      <c r="E91" s="94"/>
    </row>
    <row r="92" spans="2:5" ht="15.75" thickBot="1">
      <c r="B92" s="115" t="s">
        <v>107</v>
      </c>
      <c r="C92" s="116"/>
      <c r="D92" s="116"/>
      <c r="E92" s="117"/>
    </row>
    <row r="93" spans="2:5">
      <c r="B93" s="96" t="s">
        <v>108</v>
      </c>
      <c r="C93" s="97">
        <f>+D47*0.75/10</f>
        <v>16875</v>
      </c>
      <c r="D93" s="97">
        <f>+D47*0.8/10</f>
        <v>18000</v>
      </c>
      <c r="E93" s="97">
        <f>+D47*0.9/10</f>
        <v>20250</v>
      </c>
    </row>
    <row r="94" spans="2:5" ht="15.75" thickBot="1">
      <c r="B94" s="90" t="s">
        <v>105</v>
      </c>
      <c r="C94" s="91">
        <f>G65/C93</f>
        <v>5164.0288622222224</v>
      </c>
      <c r="D94" s="91">
        <f>G65/D93</f>
        <v>4841.2770583333331</v>
      </c>
      <c r="E94" s="98">
        <f>G65/E93</f>
        <v>4303.3573851851852</v>
      </c>
    </row>
    <row r="95" spans="2:5">
      <c r="B95" s="99" t="s">
        <v>106</v>
      </c>
      <c r="C95" s="100"/>
      <c r="D95" s="100"/>
      <c r="E95" s="100"/>
    </row>
  </sheetData>
  <mergeCells count="9">
    <mergeCell ref="B16:G16"/>
    <mergeCell ref="B81:C81"/>
    <mergeCell ref="B92:E92"/>
    <mergeCell ref="E8:F8"/>
    <mergeCell ref="E9:F9"/>
    <mergeCell ref="E10:F10"/>
    <mergeCell ref="E12:F12"/>
    <mergeCell ref="E13:F13"/>
    <mergeCell ref="E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154C5D-CC58-481D-BD71-F86E285CD3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7D2336-E3D5-4B1A-8B2C-41BB5216E56E}">
  <ds:schemaRefs>
    <ds:schemaRef ds:uri="1030f0af-99cb-42f1-88fc-acec73331192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c5dbce2d-49dc-4afe-a5b0-d7fb7a901161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8EC6E28-BDCC-4AE2-95CB-41A2DF6073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2019-04-29T20:31:14Z</cp:lastPrinted>
  <dcterms:created xsi:type="dcterms:W3CDTF">2014-09-10T20:26:00Z</dcterms:created>
  <dcterms:modified xsi:type="dcterms:W3CDTF">2023-05-03T14:24:01Z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3082-10.2.0.7635</vt:lpwstr>
  </property>
  <property fmtid="{D5CDD505-2E9C-101B-9397-08002B2CF9AE}" pid="3" name="ContentTypeId">
    <vt:lpwstr>0x010100202D9EC940F96643B63B06A5078D086C</vt:lpwstr>
  </property>
</Properties>
</file>