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RAUCANIA\VICTORIA\"/>
    </mc:Choice>
  </mc:AlternateContent>
  <bookViews>
    <workbookView xWindow="0" yWindow="0" windowWidth="15330" windowHeight="5205"/>
  </bookViews>
  <sheets>
    <sheet name="LUPINO DULC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" l="1"/>
  <c r="G54" i="1" l="1"/>
  <c r="G39" i="1"/>
  <c r="G52" i="1" l="1"/>
  <c r="G53" i="1"/>
  <c r="G46" i="1"/>
  <c r="G47" i="1"/>
  <c r="G48" i="1"/>
  <c r="G50" i="1"/>
  <c r="G31" i="1" l="1"/>
  <c r="G32" i="1"/>
  <c r="G33" i="1"/>
  <c r="G34" i="1"/>
  <c r="G35" i="1"/>
  <c r="G36" i="1"/>
  <c r="G37" i="1"/>
  <c r="G38" i="1"/>
  <c r="G12" i="1" l="1"/>
  <c r="G45" i="1"/>
  <c r="G40" i="1" l="1"/>
  <c r="G51" i="1"/>
  <c r="G55" i="1"/>
  <c r="G21" i="1"/>
  <c r="G66" i="1"/>
  <c r="D90" i="1"/>
  <c r="E90" i="1" s="1"/>
  <c r="C90" i="1" l="1"/>
  <c r="G22" i="1"/>
  <c r="C80" i="1" s="1"/>
  <c r="G41" i="1"/>
  <c r="C82" i="1" s="1"/>
  <c r="G56" i="1"/>
  <c r="C83" i="1" s="1"/>
  <c r="C86" i="1" l="1"/>
  <c r="D81" i="1" s="1"/>
  <c r="G63" i="1"/>
  <c r="G64" i="1" s="1"/>
  <c r="G65" i="1" s="1"/>
  <c r="D91" i="1" l="1"/>
  <c r="G67" i="1"/>
  <c r="D80" i="1"/>
  <c r="D83" i="1"/>
  <c r="D85" i="1"/>
  <c r="D82" i="1"/>
  <c r="D84" i="1"/>
  <c r="C91" i="1"/>
  <c r="E91" i="1"/>
  <c r="D86" i="1" l="1"/>
</calcChain>
</file>

<file path=xl/sharedStrings.xml><?xml version="1.0" encoding="utf-8"?>
<sst xmlns="http://schemas.openxmlformats.org/spreadsheetml/2006/main" count="157" uniqueCount="103">
  <si>
    <t>RUBRO O CULTIVO</t>
  </si>
  <si>
    <t>LUPINO DULCE</t>
  </si>
  <si>
    <t>RENDIMIENTO (qqm/Há.)</t>
  </si>
  <si>
    <t>VARIEDAD</t>
  </si>
  <si>
    <t>ALBOROTO INIA</t>
  </si>
  <si>
    <t>FECHA ESTIMADA  PRECIO VENTA</t>
  </si>
  <si>
    <t>Marzo 2024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</si>
  <si>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</si>
  <si>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</si>
  <si>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</si>
  <si>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</si>
  <si>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</si>
  <si>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</si>
  <si>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</si>
  <si>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VICTORIA</t>
  </si>
  <si>
    <t>DESTINO PRODUCCIÓN</t>
  </si>
  <si>
    <t xml:space="preserve">Industria Alimentos </t>
  </si>
  <si>
    <t>COMUNA/LOCALIDAD</t>
  </si>
  <si>
    <t>Victoria</t>
  </si>
  <si>
    <t>FECHA DE COSECHA</t>
  </si>
  <si>
    <t>FECHA PRECIO INSUMOS</t>
  </si>
  <si>
    <t>Febrero</t>
  </si>
  <si>
    <t>CONTINGENCIA</t>
  </si>
  <si>
    <t>Heladas, lluvia,nieve,sequía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</si>
  <si>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</si>
  <si>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</si>
  <si>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</si>
  <si>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</si>
  <si>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</si>
  <si>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</si>
  <si>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</si>
  <si>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</si>
  <si>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</si>
  <si>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</si>
  <si>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Abril-Mayo</t>
  </si>
  <si>
    <t>Subtotal Jornadas Hombre</t>
  </si>
  <si>
    <t>JORNADAS ANIMAL</t>
  </si>
  <si>
    <t>Subtotal Jornadas Animal</t>
  </si>
  <si>
    <t>MAQUINARIA</t>
  </si>
  <si>
    <t>Aplicación Barbecho Quimico</t>
  </si>
  <si>
    <t>JM</t>
  </si>
  <si>
    <t>Rastraje (1)</t>
  </si>
  <si>
    <t>Rastraje (2)</t>
  </si>
  <si>
    <t>Siembra</t>
  </si>
  <si>
    <t>Aplicación Pre-emergente</t>
  </si>
  <si>
    <t>Aplicación Post-emergente</t>
  </si>
  <si>
    <t>Mayo-Junio</t>
  </si>
  <si>
    <t>Aplicación Hoja Ancha</t>
  </si>
  <si>
    <t>Julio-Agosto</t>
  </si>
  <si>
    <t>Aplicación Hoja Angosta</t>
  </si>
  <si>
    <t>Aplicación Fungicida/Insecticida</t>
  </si>
  <si>
    <t>Octubre-Diciembre</t>
  </si>
  <si>
    <t>Cosecha mecanizada</t>
  </si>
  <si>
    <t xml:space="preserve">Febrero-Marzo 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</si>
  <si>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</si>
  <si>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</si>
  <si>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</si>
  <si>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</si>
  <si>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</si>
  <si>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</si>
  <si>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Kg </t>
  </si>
  <si>
    <t>Marzo-Abril</t>
  </si>
  <si>
    <t xml:space="preserve">DIPEX Rizhobium </t>
  </si>
  <si>
    <t>l</t>
  </si>
  <si>
    <t xml:space="preserve">Acronis  </t>
  </si>
  <si>
    <t>Regent 250 FS</t>
  </si>
  <si>
    <t>Rango Full SL</t>
  </si>
  <si>
    <t>Triflurex 48 EC</t>
  </si>
  <si>
    <t>Gesatop 90WG</t>
  </si>
  <si>
    <t>Centurion 240 EC</t>
  </si>
  <si>
    <t>Logran 75 WP</t>
  </si>
  <si>
    <t>Zero 5 EC</t>
  </si>
  <si>
    <t>SFT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</si>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</sst>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/>
    <xf numFmtId="0" fontId="0" fillId="2" borderId="18" xfId="0" applyFill="1" applyBorder="1"/>
    <xf numFmtId="0" fontId="9" fillId="6" borderId="20" xfId="0" applyFont="1" applyFill="1" applyBorder="1"/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0" fontId="9" fillId="8" borderId="40" xfId="0" applyFont="1" applyFill="1" applyBorder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/>
    <xf numFmtId="0" fontId="9" fillId="2" borderId="43" xfId="0" applyFont="1" applyFill="1" applyBorder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/>
    <xf numFmtId="0" fontId="9" fillId="2" borderId="48" xfId="0" applyFont="1" applyFill="1" applyBorder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Border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49" fontId="2" fillId="2" borderId="53" xfId="0" applyNumberFormat="1" applyFont="1" applyFill="1" applyBorder="1" applyAlignment="1">
      <alignment vertical="center" wrapText="1"/>
    </xf>
    <xf numFmtId="49" fontId="14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3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 wrapText="1"/>
    </xf>
    <xf numFmtId="49" fontId="14" fillId="3" borderId="59" xfId="0" applyNumberFormat="1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right" vertical="center" wrapText="1"/>
    </xf>
    <xf numFmtId="164" fontId="14" fillId="5" borderId="30" xfId="0" applyNumberFormat="1" applyFont="1" applyFill="1" applyBorder="1" applyAlignment="1">
      <alignment vertical="center"/>
    </xf>
    <xf numFmtId="1" fontId="7" fillId="7" borderId="51" xfId="0" applyNumberFormat="1" applyFont="1" applyFill="1" applyBorder="1" applyAlignment="1">
      <alignment vertical="center"/>
    </xf>
    <xf numFmtId="1" fontId="7" fillId="7" borderId="52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wrapText="1"/>
    </xf>
    <xf numFmtId="49" fontId="3" fillId="3" borderId="60" xfId="0" applyNumberFormat="1" applyFont="1" applyFill="1" applyBorder="1" applyAlignment="1">
      <alignment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vertical="center"/>
    </xf>
    <xf numFmtId="3" fontId="3" fillId="3" borderId="60" xfId="0" applyNumberFormat="1" applyFont="1" applyFill="1" applyBorder="1" applyAlignment="1">
      <alignment vertical="center"/>
    </xf>
    <xf numFmtId="49" fontId="13" fillId="2" borderId="61" xfId="0" applyNumberFormat="1" applyFont="1" applyFill="1" applyBorder="1" applyAlignment="1">
      <alignment horizontal="left" vertical="center" wrapText="1"/>
    </xf>
    <xf numFmtId="0" fontId="13" fillId="2" borderId="62" xfId="0" applyFont="1" applyFill="1" applyBorder="1" applyAlignment="1">
      <alignment horizontal="right" vertical="center" wrapText="1"/>
    </xf>
    <xf numFmtId="3" fontId="13" fillId="2" borderId="63" xfId="0" applyNumberFormat="1" applyFont="1" applyFill="1" applyBorder="1" applyAlignment="1">
      <alignment horizontal="right" vertical="center" wrapText="1"/>
    </xf>
    <xf numFmtId="49" fontId="13" fillId="2" borderId="64" xfId="0" applyNumberFormat="1" applyFont="1" applyFill="1" applyBorder="1" applyAlignment="1">
      <alignment horizontal="left" vertical="center" wrapText="1"/>
    </xf>
    <xf numFmtId="3" fontId="13" fillId="2" borderId="65" xfId="0" applyNumberFormat="1" applyFont="1" applyFill="1" applyBorder="1" applyAlignment="1">
      <alignment horizontal="right" vertical="center" wrapText="1"/>
    </xf>
    <xf numFmtId="3" fontId="13" fillId="2" borderId="66" xfId="0" applyNumberFormat="1" applyFont="1" applyFill="1" applyBorder="1" applyAlignment="1">
      <alignment horizontal="right" vertical="center" wrapText="1"/>
    </xf>
    <xf numFmtId="49" fontId="13" fillId="2" borderId="67" xfId="0" applyNumberFormat="1" applyFont="1" applyFill="1" applyBorder="1" applyAlignment="1">
      <alignment horizontal="left" vertical="center" wrapText="1"/>
    </xf>
    <xf numFmtId="0" fontId="13" fillId="2" borderId="68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horizontal="right" vertical="center" wrapText="1"/>
    </xf>
    <xf numFmtId="3" fontId="13" fillId="2" borderId="69" xfId="0" applyNumberFormat="1" applyFont="1" applyFill="1" applyBorder="1" applyAlignment="1">
      <alignment horizontal="right" vertical="center" wrapText="1"/>
    </xf>
    <xf numFmtId="0" fontId="13" fillId="2" borderId="62" xfId="0" applyFont="1" applyFill="1" applyBorder="1" applyAlignment="1">
      <alignment horizontal="center" wrapText="1"/>
    </xf>
    <xf numFmtId="0" fontId="13" fillId="2" borderId="57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2" fontId="13" fillId="2" borderId="57" xfId="0" applyNumberFormat="1" applyFont="1" applyFill="1" applyBorder="1" applyAlignment="1">
      <alignment horizontal="center" wrapText="1"/>
    </xf>
    <xf numFmtId="3" fontId="13" fillId="2" borderId="62" xfId="0" applyNumberFormat="1" applyFont="1" applyFill="1" applyBorder="1" applyAlignment="1">
      <alignment horizontal="right" vertical="center" wrapText="1"/>
    </xf>
    <xf numFmtId="3" fontId="13" fillId="2" borderId="57" xfId="0" applyNumberFormat="1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3" fontId="13" fillId="2" borderId="68" xfId="0" applyNumberFormat="1" applyFont="1" applyFill="1" applyBorder="1" applyAlignment="1">
      <alignment horizontal="right" vertical="center" wrapText="1"/>
    </xf>
    <xf numFmtId="3" fontId="9" fillId="2" borderId="5" xfId="0" applyNumberFormat="1" applyFont="1" applyFill="1" applyBorder="1" applyAlignment="1">
      <alignment vertical="center"/>
    </xf>
    <xf numFmtId="9" fontId="9" fillId="2" borderId="34" xfId="0" applyNumberFormat="1" applyFont="1" applyFill="1" applyBorder="1"/>
    <xf numFmtId="0" fontId="9" fillId="2" borderId="5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165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6</xdr:col>
      <xdr:colOff>826294</xdr:colOff>
      <xdr:row>7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836445" cy="1314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2"/>
  <sheetViews>
    <sheetView showGridLines="0" tabSelected="1" zoomScaleNormal="100" zoomScaleSheetLayoutView="100" workbookViewId="0">
      <selection activeCell="J8" sqref="J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58"/>
      <c r="C8" s="3"/>
      <c r="D8" s="2"/>
      <c r="E8" s="3"/>
      <c r="F8" s="3"/>
      <c r="G8" s="3"/>
    </row>
    <row r="9" spans="1:7" ht="13.5" customHeight="1" x14ac:dyDescent="0.25">
      <c r="A9" s="24"/>
      <c r="B9" s="60" t="s">
        <v>0</v>
      </c>
      <c r="C9" s="54" t="s">
        <v>1</v>
      </c>
      <c r="D9" s="61"/>
      <c r="E9" s="155" t="s">
        <v>2</v>
      </c>
      <c r="F9" s="156"/>
      <c r="G9" s="16">
        <v>50</v>
      </c>
    </row>
    <row r="10" spans="1:7" ht="13.5" customHeight="1" x14ac:dyDescent="0.25">
      <c r="A10" s="24"/>
      <c r="B10" s="59" t="s">
        <v>3</v>
      </c>
      <c r="C10" s="55" t="s">
        <v>4</v>
      </c>
      <c r="D10" s="61"/>
      <c r="E10" s="153" t="s">
        <v>5</v>
      </c>
      <c r="F10" s="154"/>
      <c r="G10" s="5" t="s">
        <v>6</v>
      </c>
    </row>
    <row r="11" spans="1:7" ht="13.5" customHeight="1" x14ac:dyDescent="0.25">
      <c r="A11" s="24"/>
      <c r="B11" s="59" t="s">
        <v>7</v>
      </c>
      <c r="C11" s="54" t="s">
        <v>8</v>
      </c>
      <c r="D11" s="61"/>
      <c r="E11" s="151" t="s">
        <v>9</v>
      </c>
      <c r="F11" s="152"/>
      <c r="G11" s="16">
        <v>25000</v>
      </c>
    </row>
    <row r="12" spans="1:7" ht="13.5" customHeight="1" x14ac:dyDescent="0.25">
      <c r="A12" s="24"/>
      <c r="B12" s="59" t="s">
        <v>10</v>
      </c>
      <c r="C12" s="56" t="s">
        <v>11</v>
      </c>
      <c r="D12" s="61"/>
      <c r="E12" s="161" t="s">
        <v>12</v>
      </c>
      <c r="F12" s="162"/>
      <c r="G12" s="7">
        <f>G9*G11</f>
        <v>1250000</v>
      </c>
    </row>
    <row r="13" spans="1:7" ht="13.5" customHeight="1" x14ac:dyDescent="0.25">
      <c r="A13" s="24"/>
      <c r="B13" s="59" t="s">
        <v>13</v>
      </c>
      <c r="C13" s="54" t="s">
        <v>14</v>
      </c>
      <c r="D13" s="61"/>
      <c r="E13" s="151" t="s">
        <v>15</v>
      </c>
      <c r="F13" s="152"/>
      <c r="G13" s="5" t="s">
        <v>16</v>
      </c>
    </row>
    <row r="14" spans="1:7" ht="13.5" customHeight="1" x14ac:dyDescent="0.25">
      <c r="A14" s="24"/>
      <c r="B14" s="59" t="s">
        <v>17</v>
      </c>
      <c r="C14" s="54" t="s">
        <v>18</v>
      </c>
      <c r="D14" s="61"/>
      <c r="E14" s="151" t="s">
        <v>19</v>
      </c>
      <c r="F14" s="152"/>
      <c r="G14" s="5" t="s">
        <v>6</v>
      </c>
    </row>
    <row r="15" spans="1:7" ht="13.5" customHeight="1" x14ac:dyDescent="0.25">
      <c r="A15" s="24"/>
      <c r="B15" s="59" t="s">
        <v>20</v>
      </c>
      <c r="C15" s="57" t="s">
        <v>21</v>
      </c>
      <c r="D15" s="61"/>
      <c r="E15" s="157" t="s">
        <v>22</v>
      </c>
      <c r="F15" s="158"/>
      <c r="G15" s="6" t="s">
        <v>23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8"/>
      <c r="B17" s="159" t="s">
        <v>24</v>
      </c>
      <c r="C17" s="160"/>
      <c r="D17" s="160"/>
      <c r="E17" s="160"/>
      <c r="F17" s="160"/>
      <c r="G17" s="160"/>
    </row>
    <row r="18" spans="1:7" ht="12" customHeight="1" x14ac:dyDescent="0.25">
      <c r="A18" s="2"/>
      <c r="B18" s="67"/>
      <c r="C18" s="68"/>
      <c r="D18" s="68"/>
      <c r="E18" s="68"/>
      <c r="F18" s="69"/>
      <c r="G18" s="69"/>
    </row>
    <row r="19" spans="1:7" ht="12" customHeight="1" x14ac:dyDescent="0.25">
      <c r="A19" s="4"/>
      <c r="B19" s="70" t="s">
        <v>25</v>
      </c>
      <c r="C19" s="71"/>
      <c r="D19" s="72"/>
      <c r="E19" s="72"/>
      <c r="F19" s="72"/>
      <c r="G19" s="72"/>
    </row>
    <row r="20" spans="1:7" ht="24" customHeight="1" x14ac:dyDescent="0.25">
      <c r="A20" s="8"/>
      <c r="B20" s="73" t="s">
        <v>26</v>
      </c>
      <c r="C20" s="73" t="s">
        <v>27</v>
      </c>
      <c r="D20" s="73" t="s">
        <v>28</v>
      </c>
      <c r="E20" s="73" t="s">
        <v>29</v>
      </c>
      <c r="F20" s="73" t="s">
        <v>30</v>
      </c>
      <c r="G20" s="73" t="s">
        <v>31</v>
      </c>
    </row>
    <row r="21" spans="1:7" ht="12.75" customHeight="1" x14ac:dyDescent="0.25">
      <c r="A21" s="8"/>
      <c r="B21" s="53" t="s">
        <v>32</v>
      </c>
      <c r="C21" s="118" t="s">
        <v>33</v>
      </c>
      <c r="D21" s="119">
        <v>1</v>
      </c>
      <c r="E21" s="6" t="s">
        <v>34</v>
      </c>
      <c r="F21" s="7">
        <v>20000</v>
      </c>
      <c r="G21" s="7">
        <f>(D21*F21)</f>
        <v>20000</v>
      </c>
    </row>
    <row r="22" spans="1:7" ht="12.75" customHeight="1" x14ac:dyDescent="0.25">
      <c r="A22" s="8"/>
      <c r="B22" s="10" t="s">
        <v>35</v>
      </c>
      <c r="C22" s="11"/>
      <c r="D22" s="11"/>
      <c r="E22" s="116"/>
      <c r="F22" s="116"/>
      <c r="G22" s="117">
        <f>SUM(G21:G21)</f>
        <v>20000</v>
      </c>
    </row>
    <row r="23" spans="1:7" ht="12" customHeight="1" x14ac:dyDescent="0.25">
      <c r="A23" s="2"/>
      <c r="B23" s="67"/>
      <c r="C23" s="69"/>
      <c r="D23" s="69"/>
      <c r="E23" s="69"/>
      <c r="F23" s="74"/>
      <c r="G23" s="74"/>
    </row>
    <row r="24" spans="1:7" ht="12" customHeight="1" x14ac:dyDescent="0.25">
      <c r="A24" s="4"/>
      <c r="B24" s="75" t="s">
        <v>36</v>
      </c>
      <c r="C24" s="76"/>
      <c r="D24" s="77"/>
      <c r="E24" s="77"/>
      <c r="F24" s="78"/>
      <c r="G24" s="78"/>
    </row>
    <row r="25" spans="1:7" ht="24" customHeight="1" x14ac:dyDescent="0.25">
      <c r="A25" s="4"/>
      <c r="B25" s="79" t="s">
        <v>26</v>
      </c>
      <c r="C25" s="80" t="s">
        <v>27</v>
      </c>
      <c r="D25" s="80" t="s">
        <v>28</v>
      </c>
      <c r="E25" s="79" t="s">
        <v>29</v>
      </c>
      <c r="F25" s="80"/>
      <c r="G25" s="79" t="s">
        <v>31</v>
      </c>
    </row>
    <row r="26" spans="1:7" ht="12" customHeight="1" x14ac:dyDescent="0.25">
      <c r="A26" s="4"/>
      <c r="B26" s="81"/>
      <c r="C26" s="82"/>
      <c r="D26" s="82"/>
      <c r="E26" s="82"/>
      <c r="F26" s="81"/>
      <c r="G26" s="81"/>
    </row>
    <row r="27" spans="1:7" ht="12" customHeight="1" x14ac:dyDescent="0.25">
      <c r="A27" s="4"/>
      <c r="B27" s="12" t="s">
        <v>37</v>
      </c>
      <c r="C27" s="13"/>
      <c r="D27" s="13"/>
      <c r="E27" s="13"/>
      <c r="F27" s="14"/>
      <c r="G27" s="14"/>
    </row>
    <row r="28" spans="1:7" ht="12" customHeight="1" x14ac:dyDescent="0.25">
      <c r="A28" s="2"/>
      <c r="B28" s="83"/>
      <c r="C28" s="84"/>
      <c r="D28" s="84"/>
      <c r="E28" s="84"/>
      <c r="F28" s="85"/>
      <c r="G28" s="85"/>
    </row>
    <row r="29" spans="1:7" ht="12" customHeight="1" x14ac:dyDescent="0.25">
      <c r="A29" s="4"/>
      <c r="B29" s="75" t="s">
        <v>38</v>
      </c>
      <c r="C29" s="76"/>
      <c r="D29" s="77"/>
      <c r="E29" s="77"/>
      <c r="F29" s="78"/>
      <c r="G29" s="78"/>
    </row>
    <row r="30" spans="1:7" ht="24" customHeight="1" x14ac:dyDescent="0.25">
      <c r="A30" s="4"/>
      <c r="B30" s="86" t="s">
        <v>26</v>
      </c>
      <c r="C30" s="86" t="s">
        <v>27</v>
      </c>
      <c r="D30" s="86" t="s">
        <v>28</v>
      </c>
      <c r="E30" s="86" t="s">
        <v>29</v>
      </c>
      <c r="F30" s="87"/>
      <c r="G30" s="86" t="s">
        <v>31</v>
      </c>
    </row>
    <row r="31" spans="1:7" ht="12.75" customHeight="1" x14ac:dyDescent="0.25">
      <c r="A31" s="8"/>
      <c r="B31" s="53" t="s">
        <v>39</v>
      </c>
      <c r="C31" s="9" t="s">
        <v>40</v>
      </c>
      <c r="D31" s="120">
        <v>3.125E-2</v>
      </c>
      <c r="E31" s="6" t="s">
        <v>34</v>
      </c>
      <c r="F31" s="7">
        <v>480000</v>
      </c>
      <c r="G31" s="7">
        <f t="shared" ref="G31:G39" si="0">(D31*F31)</f>
        <v>15000</v>
      </c>
    </row>
    <row r="32" spans="1:7" ht="12.75" customHeight="1" x14ac:dyDescent="0.25">
      <c r="A32" s="8"/>
      <c r="B32" s="53" t="s">
        <v>41</v>
      </c>
      <c r="C32" s="9" t="s">
        <v>40</v>
      </c>
      <c r="D32" s="120">
        <v>6.25E-2</v>
      </c>
      <c r="E32" s="6" t="s">
        <v>34</v>
      </c>
      <c r="F32" s="7">
        <v>432000</v>
      </c>
      <c r="G32" s="7">
        <f t="shared" si="0"/>
        <v>27000</v>
      </c>
    </row>
    <row r="33" spans="1:10" ht="12.75" customHeight="1" x14ac:dyDescent="0.25">
      <c r="A33" s="8"/>
      <c r="B33" s="53" t="s">
        <v>42</v>
      </c>
      <c r="C33" s="9" t="s">
        <v>40</v>
      </c>
      <c r="D33" s="120">
        <v>6.25E-2</v>
      </c>
      <c r="E33" s="6" t="s">
        <v>34</v>
      </c>
      <c r="F33" s="7">
        <v>432000</v>
      </c>
      <c r="G33" s="7">
        <f t="shared" si="0"/>
        <v>27000</v>
      </c>
    </row>
    <row r="34" spans="1:10" ht="12.75" customHeight="1" x14ac:dyDescent="0.25">
      <c r="A34" s="8"/>
      <c r="B34" s="53" t="s">
        <v>43</v>
      </c>
      <c r="C34" s="9" t="s">
        <v>40</v>
      </c>
      <c r="D34" s="120">
        <v>6.25E-2</v>
      </c>
      <c r="E34" s="6" t="s">
        <v>34</v>
      </c>
      <c r="F34" s="7">
        <v>400000</v>
      </c>
      <c r="G34" s="7">
        <f t="shared" si="0"/>
        <v>25000</v>
      </c>
    </row>
    <row r="35" spans="1:10" ht="12.75" customHeight="1" x14ac:dyDescent="0.25">
      <c r="A35" s="8"/>
      <c r="B35" s="53" t="s">
        <v>44</v>
      </c>
      <c r="C35" s="9" t="s">
        <v>40</v>
      </c>
      <c r="D35" s="120">
        <v>3.125E-2</v>
      </c>
      <c r="E35" s="6" t="s">
        <v>34</v>
      </c>
      <c r="F35" s="7">
        <v>480000</v>
      </c>
      <c r="G35" s="7">
        <f t="shared" si="0"/>
        <v>15000</v>
      </c>
    </row>
    <row r="36" spans="1:10" ht="12.75" customHeight="1" x14ac:dyDescent="0.25">
      <c r="A36" s="8"/>
      <c r="B36" s="53" t="s">
        <v>45</v>
      </c>
      <c r="C36" s="9" t="s">
        <v>40</v>
      </c>
      <c r="D36" s="120">
        <v>3.125E-2</v>
      </c>
      <c r="E36" s="6" t="s">
        <v>46</v>
      </c>
      <c r="F36" s="7">
        <v>480000</v>
      </c>
      <c r="G36" s="7">
        <f t="shared" si="0"/>
        <v>15000</v>
      </c>
    </row>
    <row r="37" spans="1:10" ht="12.75" customHeight="1" x14ac:dyDescent="0.25">
      <c r="A37" s="8"/>
      <c r="B37" s="53" t="s">
        <v>47</v>
      </c>
      <c r="C37" s="9" t="s">
        <v>40</v>
      </c>
      <c r="D37" s="120">
        <v>3.125E-2</v>
      </c>
      <c r="E37" s="6" t="s">
        <v>48</v>
      </c>
      <c r="F37" s="7">
        <v>480000</v>
      </c>
      <c r="G37" s="7">
        <f t="shared" si="0"/>
        <v>15000</v>
      </c>
    </row>
    <row r="38" spans="1:10" ht="12.75" customHeight="1" x14ac:dyDescent="0.25">
      <c r="A38" s="8"/>
      <c r="B38" s="53" t="s">
        <v>49</v>
      </c>
      <c r="C38" s="9" t="s">
        <v>40</v>
      </c>
      <c r="D38" s="120">
        <v>3.125E-2</v>
      </c>
      <c r="E38" s="6" t="s">
        <v>48</v>
      </c>
      <c r="F38" s="7">
        <v>480000</v>
      </c>
      <c r="G38" s="7">
        <f t="shared" si="0"/>
        <v>15000</v>
      </c>
    </row>
    <row r="39" spans="1:10" ht="12.75" customHeight="1" x14ac:dyDescent="0.25">
      <c r="A39" s="8"/>
      <c r="B39" s="53" t="s">
        <v>50</v>
      </c>
      <c r="C39" s="9" t="s">
        <v>40</v>
      </c>
      <c r="D39" s="120">
        <v>3.125E-2</v>
      </c>
      <c r="E39" s="6" t="s">
        <v>51</v>
      </c>
      <c r="F39" s="7">
        <v>480000</v>
      </c>
      <c r="G39" s="7">
        <f t="shared" si="0"/>
        <v>15000</v>
      </c>
    </row>
    <row r="40" spans="1:10" ht="12.75" customHeight="1" x14ac:dyDescent="0.25">
      <c r="A40" s="8"/>
      <c r="B40" s="53" t="s">
        <v>52</v>
      </c>
      <c r="C40" s="9" t="s">
        <v>40</v>
      </c>
      <c r="D40" s="120">
        <v>0.125</v>
      </c>
      <c r="E40" s="6" t="s">
        <v>53</v>
      </c>
      <c r="F40" s="7">
        <v>720000</v>
      </c>
      <c r="G40" s="7">
        <f>(D40*F40)</f>
        <v>90000</v>
      </c>
    </row>
    <row r="41" spans="1:10" ht="12.75" customHeight="1" x14ac:dyDescent="0.25">
      <c r="A41" s="4"/>
      <c r="B41" s="12" t="s">
        <v>54</v>
      </c>
      <c r="C41" s="13"/>
      <c r="D41" s="107"/>
      <c r="E41" s="107"/>
      <c r="F41" s="107"/>
      <c r="G41" s="108">
        <f>SUM(G31:G40)</f>
        <v>259000</v>
      </c>
    </row>
    <row r="42" spans="1:10" ht="12" customHeight="1" x14ac:dyDescent="0.25">
      <c r="A42" s="2"/>
      <c r="B42" s="83"/>
      <c r="C42" s="84"/>
      <c r="D42" s="84"/>
      <c r="E42" s="84"/>
      <c r="F42" s="85"/>
      <c r="G42" s="85"/>
    </row>
    <row r="43" spans="1:10" ht="12" customHeight="1" x14ac:dyDescent="0.25">
      <c r="A43" s="4"/>
      <c r="B43" s="75" t="s">
        <v>55</v>
      </c>
      <c r="C43" s="76"/>
      <c r="D43" s="77"/>
      <c r="E43" s="77"/>
      <c r="F43" s="78"/>
      <c r="G43" s="78"/>
    </row>
    <row r="44" spans="1:10" ht="24" customHeight="1" x14ac:dyDescent="0.25">
      <c r="A44" s="4"/>
      <c r="B44" s="110" t="s">
        <v>56</v>
      </c>
      <c r="C44" s="110" t="s">
        <v>57</v>
      </c>
      <c r="D44" s="110" t="s">
        <v>58</v>
      </c>
      <c r="E44" s="110" t="s">
        <v>29</v>
      </c>
      <c r="F44" s="110"/>
      <c r="G44" s="110" t="s">
        <v>31</v>
      </c>
      <c r="J44" s="50"/>
    </row>
    <row r="45" spans="1:10" ht="12.75" customHeight="1" x14ac:dyDescent="0.25">
      <c r="A45" s="24"/>
      <c r="B45" s="125" t="s">
        <v>59</v>
      </c>
      <c r="C45" s="135" t="s">
        <v>60</v>
      </c>
      <c r="D45" s="135">
        <v>110</v>
      </c>
      <c r="E45" s="126" t="s">
        <v>61</v>
      </c>
      <c r="F45" s="139">
        <v>600</v>
      </c>
      <c r="G45" s="127">
        <f>F45*D45</f>
        <v>66000</v>
      </c>
      <c r="J45" s="50"/>
    </row>
    <row r="46" spans="1:10" ht="12.75" customHeight="1" x14ac:dyDescent="0.25">
      <c r="A46" s="24"/>
      <c r="B46" s="128" t="s">
        <v>62</v>
      </c>
      <c r="C46" s="136" t="s">
        <v>63</v>
      </c>
      <c r="D46" s="138">
        <v>0.16500000000000001</v>
      </c>
      <c r="E46" s="111" t="s">
        <v>34</v>
      </c>
      <c r="F46" s="140">
        <v>43435</v>
      </c>
      <c r="G46" s="129">
        <f t="shared" ref="G46:G48" si="1">F46*D46</f>
        <v>7166.7750000000005</v>
      </c>
      <c r="J46" s="50"/>
    </row>
    <row r="47" spans="1:10" ht="12.75" customHeight="1" x14ac:dyDescent="0.25">
      <c r="A47" s="24"/>
      <c r="B47" s="128" t="s">
        <v>64</v>
      </c>
      <c r="C47" s="136" t="s">
        <v>63</v>
      </c>
      <c r="D47" s="136">
        <v>0.2</v>
      </c>
      <c r="E47" s="111" t="s">
        <v>34</v>
      </c>
      <c r="F47" s="140">
        <v>35462</v>
      </c>
      <c r="G47" s="129">
        <f t="shared" si="1"/>
        <v>7092.4000000000005</v>
      </c>
      <c r="J47" s="50"/>
    </row>
    <row r="48" spans="1:10" ht="12.75" customHeight="1" x14ac:dyDescent="0.25">
      <c r="A48" s="24"/>
      <c r="B48" s="128" t="s">
        <v>65</v>
      </c>
      <c r="C48" s="136" t="s">
        <v>63</v>
      </c>
      <c r="D48" s="136">
        <v>0.2</v>
      </c>
      <c r="E48" s="111" t="s">
        <v>34</v>
      </c>
      <c r="F48" s="140">
        <v>76874</v>
      </c>
      <c r="G48" s="129">
        <f t="shared" si="1"/>
        <v>15374.800000000001</v>
      </c>
      <c r="J48" s="50"/>
    </row>
    <row r="49" spans="1:10" ht="12.75" customHeight="1" x14ac:dyDescent="0.25">
      <c r="A49" s="24"/>
      <c r="B49" s="128" t="s">
        <v>66</v>
      </c>
      <c r="C49" s="136" t="s">
        <v>63</v>
      </c>
      <c r="D49" s="136">
        <v>3</v>
      </c>
      <c r="E49" s="111" t="s">
        <v>34</v>
      </c>
      <c r="F49" s="140">
        <v>10825</v>
      </c>
      <c r="G49" s="129">
        <v>32475</v>
      </c>
      <c r="J49" s="50"/>
    </row>
    <row r="50" spans="1:10" ht="12.75" customHeight="1" x14ac:dyDescent="0.25">
      <c r="A50" s="24"/>
      <c r="B50" s="128" t="s">
        <v>67</v>
      </c>
      <c r="C50" s="137" t="s">
        <v>63</v>
      </c>
      <c r="D50" s="137">
        <v>3</v>
      </c>
      <c r="E50" s="111" t="s">
        <v>34</v>
      </c>
      <c r="F50" s="141">
        <v>9210</v>
      </c>
      <c r="G50" s="129">
        <f>F50*D50</f>
        <v>27630</v>
      </c>
      <c r="J50" s="50"/>
    </row>
    <row r="51" spans="1:10" ht="12.75" customHeight="1" x14ac:dyDescent="0.25">
      <c r="A51" s="24"/>
      <c r="B51" s="128" t="s">
        <v>68</v>
      </c>
      <c r="C51" s="137" t="s">
        <v>60</v>
      </c>
      <c r="D51" s="137">
        <v>2</v>
      </c>
      <c r="E51" s="109" t="s">
        <v>46</v>
      </c>
      <c r="F51" s="141">
        <v>10472</v>
      </c>
      <c r="G51" s="130">
        <f>F51*D51</f>
        <v>20944</v>
      </c>
      <c r="J51" s="50"/>
    </row>
    <row r="52" spans="1:10" ht="12.75" customHeight="1" x14ac:dyDescent="0.25">
      <c r="A52" s="24"/>
      <c r="B52" s="128" t="s">
        <v>69</v>
      </c>
      <c r="C52" s="137" t="s">
        <v>63</v>
      </c>
      <c r="D52" s="137">
        <v>1</v>
      </c>
      <c r="E52" s="109" t="s">
        <v>48</v>
      </c>
      <c r="F52" s="141">
        <v>43010</v>
      </c>
      <c r="G52" s="130">
        <f t="shared" ref="G52:G53" si="2">F52*D52</f>
        <v>43010</v>
      </c>
      <c r="J52" s="50"/>
    </row>
    <row r="53" spans="1:10" ht="12.75" customHeight="1" x14ac:dyDescent="0.25">
      <c r="A53" s="24"/>
      <c r="B53" s="128" t="s">
        <v>70</v>
      </c>
      <c r="C53" s="137" t="s">
        <v>60</v>
      </c>
      <c r="D53" s="137">
        <v>0.01</v>
      </c>
      <c r="E53" s="109" t="s">
        <v>48</v>
      </c>
      <c r="F53" s="141">
        <v>2300000</v>
      </c>
      <c r="G53" s="130">
        <f t="shared" si="2"/>
        <v>23000</v>
      </c>
      <c r="J53" s="50"/>
    </row>
    <row r="54" spans="1:10" ht="12.75" customHeight="1" x14ac:dyDescent="0.25">
      <c r="A54" s="24"/>
      <c r="B54" s="128" t="s">
        <v>71</v>
      </c>
      <c r="C54" s="137" t="s">
        <v>63</v>
      </c>
      <c r="D54" s="137">
        <v>0.15</v>
      </c>
      <c r="E54" s="109" t="s">
        <v>51</v>
      </c>
      <c r="F54" s="141">
        <v>34930</v>
      </c>
      <c r="G54" s="130">
        <f>F54*D54</f>
        <v>5239.5</v>
      </c>
      <c r="J54" s="50"/>
    </row>
    <row r="55" spans="1:10" ht="12.75" customHeight="1" x14ac:dyDescent="0.25">
      <c r="A55" s="24"/>
      <c r="B55" s="131" t="s">
        <v>72</v>
      </c>
      <c r="C55" s="132" t="s">
        <v>60</v>
      </c>
      <c r="D55" s="133">
        <v>150</v>
      </c>
      <c r="E55" s="133" t="s">
        <v>34</v>
      </c>
      <c r="F55" s="142">
        <v>1072</v>
      </c>
      <c r="G55" s="134">
        <f>F55*D55</f>
        <v>160800</v>
      </c>
      <c r="J55" s="50"/>
    </row>
    <row r="56" spans="1:10" ht="13.5" customHeight="1" x14ac:dyDescent="0.25">
      <c r="A56" s="4"/>
      <c r="B56" s="121" t="s">
        <v>73</v>
      </c>
      <c r="C56" s="122"/>
      <c r="D56" s="122"/>
      <c r="E56" s="122"/>
      <c r="F56" s="123"/>
      <c r="G56" s="124">
        <f>SUM(G45:G55)</f>
        <v>408732.47499999998</v>
      </c>
    </row>
    <row r="57" spans="1:10" ht="12" customHeight="1" x14ac:dyDescent="0.25">
      <c r="A57" s="2"/>
      <c r="B57" s="83"/>
      <c r="C57" s="84"/>
      <c r="D57" s="84"/>
      <c r="E57" s="88"/>
      <c r="F57" s="85"/>
      <c r="G57" s="85"/>
    </row>
    <row r="58" spans="1:10" ht="12" customHeight="1" x14ac:dyDescent="0.25">
      <c r="A58" s="4"/>
      <c r="B58" s="75" t="s">
        <v>74</v>
      </c>
      <c r="C58" s="76"/>
      <c r="D58" s="77"/>
      <c r="E58" s="77"/>
      <c r="F58" s="78"/>
      <c r="G58" s="78"/>
    </row>
    <row r="59" spans="1:10" ht="24" customHeight="1" x14ac:dyDescent="0.25">
      <c r="A59" s="4"/>
      <c r="B59" s="86" t="s">
        <v>75</v>
      </c>
      <c r="C59" s="87" t="s">
        <v>57</v>
      </c>
      <c r="D59" s="87" t="s">
        <v>58</v>
      </c>
      <c r="E59" s="86" t="s">
        <v>29</v>
      </c>
      <c r="F59" s="87" t="s">
        <v>30</v>
      </c>
      <c r="G59" s="86" t="s">
        <v>31</v>
      </c>
    </row>
    <row r="60" spans="1:10" ht="12.75" customHeight="1" x14ac:dyDescent="0.25">
      <c r="A60" s="8"/>
      <c r="B60" s="53"/>
      <c r="C60" s="15"/>
      <c r="D60" s="89"/>
      <c r="E60" s="9"/>
      <c r="F60" s="16"/>
      <c r="G60" s="16"/>
    </row>
    <row r="61" spans="1:10" ht="13.5" customHeight="1" x14ac:dyDescent="0.25">
      <c r="A61" s="4"/>
      <c r="B61" s="90" t="s">
        <v>76</v>
      </c>
      <c r="C61" s="91"/>
      <c r="D61" s="91"/>
      <c r="E61" s="91"/>
      <c r="F61" s="92"/>
      <c r="G61" s="93"/>
    </row>
    <row r="62" spans="1:10" ht="12" customHeight="1" x14ac:dyDescent="0.25">
      <c r="A62" s="2"/>
      <c r="B62" s="94"/>
      <c r="C62" s="94"/>
      <c r="D62" s="94"/>
      <c r="E62" s="94"/>
      <c r="F62" s="95"/>
      <c r="G62" s="95"/>
    </row>
    <row r="63" spans="1:10" ht="12" customHeight="1" x14ac:dyDescent="0.25">
      <c r="A63" s="24"/>
      <c r="B63" s="96" t="s">
        <v>77</v>
      </c>
      <c r="C63" s="97"/>
      <c r="D63" s="97"/>
      <c r="E63" s="97"/>
      <c r="F63" s="97"/>
      <c r="G63" s="98">
        <f>G22+G41+G56+G61</f>
        <v>687732.47499999998</v>
      </c>
    </row>
    <row r="64" spans="1:10" ht="12" customHeight="1" x14ac:dyDescent="0.25">
      <c r="A64" s="24"/>
      <c r="B64" s="99" t="s">
        <v>78</v>
      </c>
      <c r="C64" s="100"/>
      <c r="D64" s="100"/>
      <c r="E64" s="100"/>
      <c r="F64" s="100"/>
      <c r="G64" s="101">
        <f>G63*0.05</f>
        <v>34386.623749999999</v>
      </c>
    </row>
    <row r="65" spans="1:7" ht="12" customHeight="1" x14ac:dyDescent="0.25">
      <c r="A65" s="24"/>
      <c r="B65" s="102" t="s">
        <v>79</v>
      </c>
      <c r="C65" s="103"/>
      <c r="D65" s="103"/>
      <c r="E65" s="103"/>
      <c r="F65" s="103"/>
      <c r="G65" s="104">
        <f>G64+G63</f>
        <v>722119.09875</v>
      </c>
    </row>
    <row r="66" spans="1:7" ht="12" customHeight="1" x14ac:dyDescent="0.25">
      <c r="A66" s="24"/>
      <c r="B66" s="99" t="s">
        <v>80</v>
      </c>
      <c r="C66" s="100"/>
      <c r="D66" s="100"/>
      <c r="E66" s="100"/>
      <c r="F66" s="100"/>
      <c r="G66" s="101">
        <f>G12</f>
        <v>1250000</v>
      </c>
    </row>
    <row r="67" spans="1:7" ht="12" customHeight="1" x14ac:dyDescent="0.25">
      <c r="A67" s="24"/>
      <c r="B67" s="105" t="s">
        <v>81</v>
      </c>
      <c r="C67" s="106"/>
      <c r="D67" s="106"/>
      <c r="E67" s="106"/>
      <c r="F67" s="106"/>
      <c r="G67" s="112">
        <f>G66-G65</f>
        <v>527880.90125</v>
      </c>
    </row>
    <row r="68" spans="1:7" ht="12" customHeight="1" x14ac:dyDescent="0.25">
      <c r="A68" s="24"/>
      <c r="B68" s="25" t="s">
        <v>82</v>
      </c>
      <c r="C68" s="26"/>
      <c r="D68" s="26"/>
      <c r="E68" s="26"/>
      <c r="F68" s="26"/>
      <c r="G68" s="21"/>
    </row>
    <row r="69" spans="1:7" ht="12.75" customHeight="1" thickBot="1" x14ac:dyDescent="0.3">
      <c r="A69" s="24"/>
      <c r="B69" s="27"/>
      <c r="C69" s="26"/>
      <c r="D69" s="26"/>
      <c r="E69" s="26"/>
      <c r="F69" s="26"/>
      <c r="G69" s="21"/>
    </row>
    <row r="70" spans="1:7" ht="12" customHeight="1" x14ac:dyDescent="0.25">
      <c r="A70" s="24"/>
      <c r="B70" s="36" t="s">
        <v>83</v>
      </c>
      <c r="C70" s="37"/>
      <c r="D70" s="37"/>
      <c r="E70" s="37"/>
      <c r="F70" s="38"/>
      <c r="G70" s="21"/>
    </row>
    <row r="71" spans="1:7" ht="12" customHeight="1" x14ac:dyDescent="0.25">
      <c r="A71" s="24"/>
      <c r="B71" s="39" t="s">
        <v>84</v>
      </c>
      <c r="C71" s="23"/>
      <c r="D71" s="23"/>
      <c r="E71" s="23"/>
      <c r="F71" s="40"/>
      <c r="G71" s="21"/>
    </row>
    <row r="72" spans="1:7" ht="12" customHeight="1" x14ac:dyDescent="0.25">
      <c r="A72" s="24"/>
      <c r="B72" s="39" t="s">
        <v>85</v>
      </c>
      <c r="C72" s="23"/>
      <c r="D72" s="23"/>
      <c r="E72" s="23"/>
      <c r="F72" s="40"/>
      <c r="G72" s="21"/>
    </row>
    <row r="73" spans="1:7" ht="12" customHeight="1" x14ac:dyDescent="0.25">
      <c r="A73" s="24"/>
      <c r="B73" s="39" t="s">
        <v>86</v>
      </c>
      <c r="C73" s="23"/>
      <c r="D73" s="23"/>
      <c r="E73" s="23"/>
      <c r="F73" s="40"/>
      <c r="G73" s="21"/>
    </row>
    <row r="74" spans="1:7" ht="12" customHeight="1" x14ac:dyDescent="0.25">
      <c r="A74" s="24"/>
      <c r="B74" s="39" t="s">
        <v>87</v>
      </c>
      <c r="C74" s="23"/>
      <c r="D74" s="23"/>
      <c r="E74" s="23"/>
      <c r="F74" s="40"/>
      <c r="G74" s="21"/>
    </row>
    <row r="75" spans="1:7" ht="12" customHeight="1" x14ac:dyDescent="0.25">
      <c r="A75" s="24"/>
      <c r="B75" s="39" t="s">
        <v>88</v>
      </c>
      <c r="C75" s="23"/>
      <c r="D75" s="23"/>
      <c r="E75" s="23"/>
      <c r="F75" s="40"/>
      <c r="G75" s="21"/>
    </row>
    <row r="76" spans="1:7" ht="12.75" customHeight="1" thickBot="1" x14ac:dyDescent="0.3">
      <c r="A76" s="24"/>
      <c r="B76" s="41" t="s">
        <v>89</v>
      </c>
      <c r="C76" s="42"/>
      <c r="D76" s="42"/>
      <c r="E76" s="42"/>
      <c r="F76" s="43"/>
      <c r="G76" s="21"/>
    </row>
    <row r="77" spans="1:7" ht="12.75" customHeight="1" x14ac:dyDescent="0.25">
      <c r="A77" s="24"/>
      <c r="B77" s="34"/>
      <c r="C77" s="23"/>
      <c r="D77" s="23"/>
      <c r="E77" s="23"/>
      <c r="F77" s="23"/>
      <c r="G77" s="21"/>
    </row>
    <row r="78" spans="1:7" ht="15" customHeight="1" thickBot="1" x14ac:dyDescent="0.3">
      <c r="A78" s="24"/>
      <c r="B78" s="149" t="s">
        <v>90</v>
      </c>
      <c r="C78" s="150"/>
      <c r="D78" s="33"/>
      <c r="E78" s="18"/>
      <c r="F78" s="18"/>
      <c r="G78" s="21"/>
    </row>
    <row r="79" spans="1:7" ht="12" customHeight="1" x14ac:dyDescent="0.25">
      <c r="A79" s="24"/>
      <c r="B79" s="29" t="s">
        <v>75</v>
      </c>
      <c r="C79" s="51" t="s">
        <v>91</v>
      </c>
      <c r="D79" s="52" t="s">
        <v>92</v>
      </c>
      <c r="E79" s="18"/>
      <c r="F79" s="18"/>
      <c r="G79" s="21"/>
    </row>
    <row r="80" spans="1:7" ht="12" customHeight="1" x14ac:dyDescent="0.25">
      <c r="A80" s="24"/>
      <c r="B80" s="30" t="s">
        <v>93</v>
      </c>
      <c r="C80" s="143">
        <f>G22</f>
        <v>20000</v>
      </c>
      <c r="D80" s="144">
        <f t="shared" ref="D80:D85" si="3">(C80/$C$86)</f>
        <v>2.7696262340409398E-2</v>
      </c>
      <c r="E80" s="18"/>
      <c r="F80" s="18"/>
      <c r="G80" s="21"/>
    </row>
    <row r="81" spans="1:7" ht="12" customHeight="1" x14ac:dyDescent="0.25">
      <c r="A81" s="24"/>
      <c r="B81" s="30" t="s">
        <v>94</v>
      </c>
      <c r="C81" s="145"/>
      <c r="D81" s="144">
        <f t="shared" si="3"/>
        <v>0</v>
      </c>
      <c r="E81" s="18"/>
      <c r="F81" s="18"/>
      <c r="G81" s="21"/>
    </row>
    <row r="82" spans="1:7" ht="12" customHeight="1" x14ac:dyDescent="0.25">
      <c r="A82" s="24"/>
      <c r="B82" s="30" t="s">
        <v>95</v>
      </c>
      <c r="C82" s="143">
        <f>G41</f>
        <v>259000</v>
      </c>
      <c r="D82" s="144">
        <f t="shared" si="3"/>
        <v>0.35866659730830169</v>
      </c>
      <c r="E82" s="18"/>
      <c r="F82" s="18"/>
      <c r="G82" s="21"/>
    </row>
    <row r="83" spans="1:7" ht="12" customHeight="1" x14ac:dyDescent="0.25">
      <c r="A83" s="24"/>
      <c r="B83" s="30" t="s">
        <v>56</v>
      </c>
      <c r="C83" s="143">
        <f>G56</f>
        <v>408732.47499999998</v>
      </c>
      <c r="D83" s="144">
        <f t="shared" si="3"/>
        <v>0.56601809273224124</v>
      </c>
      <c r="E83" s="18"/>
      <c r="F83" s="18"/>
      <c r="G83" s="21"/>
    </row>
    <row r="84" spans="1:7" ht="12" customHeight="1" x14ac:dyDescent="0.25">
      <c r="A84" s="24"/>
      <c r="B84" s="30" t="s">
        <v>96</v>
      </c>
      <c r="C84" s="143"/>
      <c r="D84" s="144">
        <f t="shared" si="3"/>
        <v>0</v>
      </c>
      <c r="E84" s="20"/>
      <c r="F84" s="20"/>
      <c r="G84" s="21"/>
    </row>
    <row r="85" spans="1:7" ht="12" customHeight="1" x14ac:dyDescent="0.25">
      <c r="A85" s="24"/>
      <c r="B85" s="30" t="s">
        <v>97</v>
      </c>
      <c r="C85" s="146">
        <f>G64</f>
        <v>34386.623749999999</v>
      </c>
      <c r="D85" s="144">
        <f t="shared" si="3"/>
        <v>4.7619047619047616E-2</v>
      </c>
      <c r="E85" s="20"/>
      <c r="F85" s="20"/>
      <c r="G85" s="21"/>
    </row>
    <row r="86" spans="1:7" ht="12.75" customHeight="1" thickBot="1" x14ac:dyDescent="0.3">
      <c r="A86" s="24"/>
      <c r="B86" s="31" t="s">
        <v>98</v>
      </c>
      <c r="C86" s="147">
        <f>SUM(C80:C85)</f>
        <v>722119.09875</v>
      </c>
      <c r="D86" s="148">
        <f>SUM(D80:D85)</f>
        <v>1</v>
      </c>
      <c r="E86" s="20"/>
      <c r="F86" s="20"/>
      <c r="G86" s="21"/>
    </row>
    <row r="87" spans="1:7" ht="12" customHeight="1" x14ac:dyDescent="0.25">
      <c r="A87" s="24"/>
      <c r="B87" s="27"/>
      <c r="C87" s="26"/>
      <c r="D87" s="26"/>
      <c r="E87" s="26"/>
      <c r="F87" s="26"/>
      <c r="G87" s="21"/>
    </row>
    <row r="88" spans="1:7" ht="12.75" customHeight="1" x14ac:dyDescent="0.25">
      <c r="A88" s="24"/>
      <c r="B88" s="28"/>
      <c r="C88" s="26">
        <v>0.85</v>
      </c>
      <c r="D88" s="26"/>
      <c r="E88" s="26">
        <v>1.1499999999999999</v>
      </c>
      <c r="F88" s="26"/>
      <c r="G88" s="21"/>
    </row>
    <row r="89" spans="1:7" ht="12" customHeight="1" thickBot="1" x14ac:dyDescent="0.3">
      <c r="A89" s="17"/>
      <c r="B89" s="45"/>
      <c r="C89" s="46" t="s">
        <v>99</v>
      </c>
      <c r="D89" s="47"/>
      <c r="E89" s="48"/>
      <c r="F89" s="19"/>
      <c r="G89" s="21"/>
    </row>
    <row r="90" spans="1:7" ht="12" customHeight="1" x14ac:dyDescent="0.25">
      <c r="A90" s="24"/>
      <c r="B90" s="49" t="s">
        <v>100</v>
      </c>
      <c r="C90" s="113">
        <f>D90*C88</f>
        <v>42.5</v>
      </c>
      <c r="D90" s="113">
        <f>G9</f>
        <v>50</v>
      </c>
      <c r="E90" s="114">
        <f>D90*E88</f>
        <v>57.499999999999993</v>
      </c>
      <c r="F90" s="44"/>
      <c r="G90" s="22"/>
    </row>
    <row r="91" spans="1:7" ht="12.75" customHeight="1" thickBot="1" x14ac:dyDescent="0.3">
      <c r="A91" s="24"/>
      <c r="B91" s="31" t="s">
        <v>101</v>
      </c>
      <c r="C91" s="32">
        <f>(G65/C90)</f>
        <v>16991.03761764706</v>
      </c>
      <c r="D91" s="32">
        <f>(G65/D90)</f>
        <v>14442.381975</v>
      </c>
      <c r="E91" s="115">
        <f>(G65/E90)</f>
        <v>12558.593021739132</v>
      </c>
      <c r="F91" s="44"/>
      <c r="G91" s="22"/>
    </row>
    <row r="92" spans="1:7" ht="15.6" customHeight="1" x14ac:dyDescent="0.25">
      <c r="A92" s="24"/>
      <c r="B92" s="35" t="s">
        <v>102</v>
      </c>
      <c r="C92" s="23"/>
      <c r="D92" s="23"/>
      <c r="E92" s="23"/>
      <c r="F92" s="23"/>
      <c r="G92" s="23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 DULCE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2023-05-04T19:31:48Z</dcterms:modified>
  <cp:category/>
  <cp:contentStatus/>
</cp:coreProperties>
</file>