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LUPINO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81" i="1" l="1"/>
  <c r="C78" i="1"/>
  <c r="G58" i="1"/>
  <c r="F51" i="1"/>
  <c r="G51" i="1" s="1"/>
  <c r="F50" i="1"/>
  <c r="G50" i="1" s="1"/>
  <c r="F48" i="1"/>
  <c r="G48" i="1" s="1"/>
  <c r="F47" i="1"/>
  <c r="G47" i="1" s="1"/>
  <c r="F45" i="1"/>
  <c r="G45" i="1" s="1"/>
  <c r="F39" i="1"/>
  <c r="G39" i="1" s="1"/>
  <c r="F38" i="1"/>
  <c r="G38" i="1" s="1"/>
  <c r="F37" i="1"/>
  <c r="G37" i="1" s="1"/>
  <c r="F36" i="1"/>
  <c r="G36" i="1" s="1"/>
  <c r="F35" i="1"/>
  <c r="G35" i="1" s="1"/>
  <c r="G34" i="1"/>
  <c r="F34" i="1"/>
  <c r="F33" i="1"/>
  <c r="G33" i="1" s="1"/>
  <c r="F32" i="1"/>
  <c r="G32" i="1" s="1"/>
  <c r="F22" i="1"/>
  <c r="G22" i="1" s="1"/>
  <c r="F21" i="1"/>
  <c r="G21" i="1" s="1"/>
  <c r="F20" i="1"/>
  <c r="G20" i="1" s="1"/>
  <c r="G10" i="1"/>
  <c r="G8" i="1"/>
  <c r="G23" i="1" l="1"/>
  <c r="G11" i="1"/>
  <c r="G63" i="1" s="1"/>
  <c r="C77" i="1"/>
  <c r="G60" i="1"/>
  <c r="G61" i="1" s="1"/>
  <c r="G52" i="1"/>
  <c r="C80" i="1" s="1"/>
  <c r="G40" i="1"/>
  <c r="C79" i="1" s="1"/>
  <c r="C82" i="1" l="1"/>
  <c r="G62" i="1"/>
  <c r="C83" i="1"/>
  <c r="D81" i="1" s="1"/>
  <c r="D77" i="1"/>
  <c r="D83" i="1" l="1"/>
  <c r="E88" i="1"/>
  <c r="D88" i="1"/>
  <c r="C88" i="1"/>
  <c r="G64" i="1"/>
  <c r="D82" i="1"/>
  <c r="D80" i="1"/>
  <c r="D79" i="1"/>
</calcChain>
</file>

<file path=xl/sharedStrings.xml><?xml version="1.0" encoding="utf-8"?>
<sst xmlns="http://schemas.openxmlformats.org/spreadsheetml/2006/main" count="146" uniqueCount="100">
  <si>
    <t>RUBRO O CULTIVO</t>
  </si>
  <si>
    <t>RENDIMIENTO (qqm/Há.)</t>
  </si>
  <si>
    <t>VARIEDAD</t>
  </si>
  <si>
    <t>FECHA ESTIMADA  PRECIO VENTA</t>
  </si>
  <si>
    <t>FEBRERO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</si>
  <si>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</si>
  <si>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</si>
  <si>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</si>
  <si>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</si>
  <si>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</si>
  <si>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</si>
  <si>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</si>
  <si>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</si>
  <si>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</si>
  <si>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AGROINDUSTRIA</t>
  </si>
  <si>
    <t>COMUNA/LOCALIDAD</t>
  </si>
  <si>
    <t>PEMUCO, YUNGAY</t>
  </si>
  <si>
    <t>FECHA DE COSECHA</t>
  </si>
  <si>
    <t>ENERO</t>
  </si>
  <si>
    <t>FECHA PRECIO INSUMOS</t>
  </si>
  <si>
    <t>CONTINGENCIA</t>
  </si>
  <si>
    <t>HELADAS
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</si>
  <si>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</si>
  <si>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</si>
  <si>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</si>
  <si>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</si>
  <si>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</si>
  <si>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</si>
  <si>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</si>
  <si>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</si>
  <si>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</si>
  <si>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</si>
  <si>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abril</t>
  </si>
  <si>
    <t>Subtotal Jornadas Hombre</t>
  </si>
  <si>
    <t>JORNADAS ANIMAL</t>
  </si>
  <si>
    <t>Subtotal Jornadas Animal</t>
  </si>
  <si>
    <t>MAQUINARIA</t>
  </si>
  <si>
    <t>Aradura</t>
  </si>
  <si>
    <t>JM</t>
  </si>
  <si>
    <t>abril-mayo</t>
  </si>
  <si>
    <t>Rastraje</t>
  </si>
  <si>
    <t>Vibrocultivdor</t>
  </si>
  <si>
    <t>Siembra</t>
  </si>
  <si>
    <t>Rodonado</t>
  </si>
  <si>
    <t>Pulverizador barra</t>
  </si>
  <si>
    <t>Abonadura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</si>
  <si>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</si>
  <si>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</si>
  <si>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</si>
  <si>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</si>
  <si>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</si>
  <si>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</si>
  <si>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</si>
  <si>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</si>
  <si>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</si>
  <si>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</si>
  <si>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</si>
  <si>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SFT</t>
  </si>
  <si>
    <t>HERBICIDAS</t>
  </si>
  <si>
    <t>Gesatop 90 WG</t>
  </si>
  <si>
    <t>Centurion super</t>
  </si>
  <si>
    <t>l</t>
  </si>
  <si>
    <t>Agosto-septiembre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</si>
  <si>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</si>
  <si>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</si>
  <si>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</si>
  <si>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</si>
  <si>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</si>
  <si>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</si>
  <si>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</si>
  <si>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</si>
  <si>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</si>
  <si>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</si>
  <si>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</si>
  <si>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</si>
  <si>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</si>
  <si>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</si>
  <si>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</si>
  <si>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</si>
  <si>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</si>
  <si>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</si>
  <si>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</si>
  <si>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</si>
  <si>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</si>
  <si>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</si>
  <si>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</si>
  <si>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</si>
  <si>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</si>
  <si>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</si>
  <si>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</si>
  <si>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</si>
  <si>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</si>
  <si>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</si>
  <si>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</si>
  <si>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LUPINO</t>
  </si>
  <si>
    <t>DULCE</t>
  </si>
  <si>
    <t>Preparación de Suelo</t>
  </si>
  <si>
    <t>Abril</t>
  </si>
  <si>
    <t>N/A</t>
  </si>
  <si>
    <t>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</si>
</sst>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7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9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/>
    <xf numFmtId="49" fontId="13" fillId="8" borderId="34" xfId="0" applyNumberFormat="1" applyFont="1" applyFill="1" applyBorder="1" applyAlignment="1">
      <alignment vertical="center"/>
    </xf>
    <xf numFmtId="167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/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7" fontId="13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19" fillId="0" borderId="52" xfId="0" applyFont="1" applyBorder="1" applyAlignment="1">
      <alignment horizontal="left"/>
    </xf>
    <xf numFmtId="0" fontId="20" fillId="0" borderId="52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3" fontId="19" fillId="0" borderId="52" xfId="0" applyNumberFormat="1" applyFont="1" applyBorder="1"/>
    <xf numFmtId="3" fontId="20" fillId="0" borderId="52" xfId="0" applyNumberFormat="1" applyFont="1" applyBorder="1"/>
    <xf numFmtId="0" fontId="20" fillId="0" borderId="52" xfId="0" applyFont="1" applyFill="1" applyBorder="1"/>
    <xf numFmtId="0" fontId="19" fillId="0" borderId="52" xfId="0" applyFont="1" applyBorder="1"/>
    <xf numFmtId="0" fontId="4" fillId="2" borderId="6" xfId="0" applyFont="1" applyFill="1" applyBorder="1"/>
    <xf numFmtId="168" fontId="20" fillId="0" borderId="52" xfId="0" applyNumberFormat="1" applyFont="1" applyBorder="1" applyAlignment="1">
      <alignment horizontal="center"/>
    </xf>
    <xf numFmtId="168" fontId="19" fillId="0" borderId="52" xfId="0" applyNumberFormat="1" applyFont="1" applyBorder="1" applyAlignment="1">
      <alignment horizontal="center"/>
    </xf>
    <xf numFmtId="168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5">
          <cell r="O5">
            <v>48000</v>
          </cell>
        </row>
        <row r="7">
          <cell r="O7">
            <v>35</v>
          </cell>
        </row>
        <row r="9">
          <cell r="O9">
            <v>35000</v>
          </cell>
        </row>
        <row r="13">
          <cell r="O13">
            <v>300000</v>
          </cell>
        </row>
        <row r="15">
          <cell r="O15">
            <v>700</v>
          </cell>
        </row>
        <row r="23">
          <cell r="O23">
            <v>1400</v>
          </cell>
        </row>
        <row r="24">
          <cell r="O24">
            <v>96</v>
          </cell>
        </row>
        <row r="55">
          <cell r="O55">
            <v>25000</v>
          </cell>
        </row>
        <row r="60">
          <cell r="O60">
            <v>35000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9"/>
  <sheetViews>
    <sheetView showGridLines="0" tabSelected="1" zoomScale="130" zoomScaleNormal="130" workbookViewId="0"/>
  </sheetViews>
  <sheetFormatPr baseColWidth="10" defaultColWidth="10.88671875" defaultRowHeight="11.25" customHeight="1" x14ac:dyDescent="0.3"/>
  <cols>
    <col min="1" max="1" width="3.109375" customWidth="1"/>
    <col min="2" max="2" width="16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6" t="s">
        <v>94</v>
      </c>
      <c r="D8" s="7"/>
      <c r="E8" s="147" t="s">
        <v>1</v>
      </c>
      <c r="F8" s="148"/>
      <c r="G8" s="8">
        <f>+'[1]Valores Insumos'!O7</f>
        <v>35</v>
      </c>
    </row>
    <row r="9" spans="2:7" ht="14.4" x14ac:dyDescent="0.3">
      <c r="B9" s="9" t="s">
        <v>2</v>
      </c>
      <c r="C9" s="10" t="s">
        <v>95</v>
      </c>
      <c r="D9" s="138"/>
      <c r="E9" s="145" t="s">
        <v>3</v>
      </c>
      <c r="F9" s="146"/>
      <c r="G9" s="11" t="s">
        <v>4</v>
      </c>
    </row>
    <row r="10" spans="2:7" ht="14.4" x14ac:dyDescent="0.3">
      <c r="B10" s="9" t="s">
        <v>5</v>
      </c>
      <c r="C10" s="11" t="s">
        <v>6</v>
      </c>
      <c r="D10" s="138"/>
      <c r="E10" s="145" t="s">
        <v>7</v>
      </c>
      <c r="F10" s="146"/>
      <c r="G10" s="12">
        <f>+'[1]Valores Insumos'!O5</f>
        <v>48000</v>
      </c>
    </row>
    <row r="11" spans="2:7" ht="14.4" x14ac:dyDescent="0.3">
      <c r="B11" s="9" t="s">
        <v>8</v>
      </c>
      <c r="C11" s="13" t="s">
        <v>9</v>
      </c>
      <c r="D11" s="138"/>
      <c r="E11" s="14" t="s">
        <v>10</v>
      </c>
      <c r="F11" s="15"/>
      <c r="G11" s="16">
        <f>(G8*G10)</f>
        <v>1680000</v>
      </c>
    </row>
    <row r="12" spans="2:7" ht="14.4" x14ac:dyDescent="0.3">
      <c r="B12" s="9" t="s">
        <v>11</v>
      </c>
      <c r="C12" s="11" t="s">
        <v>12</v>
      </c>
      <c r="D12" s="138"/>
      <c r="E12" s="145" t="s">
        <v>13</v>
      </c>
      <c r="F12" s="146"/>
      <c r="G12" s="11" t="s">
        <v>14</v>
      </c>
    </row>
    <row r="13" spans="2:7" ht="13.5" customHeight="1" x14ac:dyDescent="0.3">
      <c r="B13" s="9" t="s">
        <v>15</v>
      </c>
      <c r="C13" s="11" t="s">
        <v>16</v>
      </c>
      <c r="D13" s="138"/>
      <c r="E13" s="145" t="s">
        <v>17</v>
      </c>
      <c r="F13" s="146"/>
      <c r="G13" s="11" t="s">
        <v>18</v>
      </c>
    </row>
    <row r="14" spans="2:7" ht="21.6" x14ac:dyDescent="0.3">
      <c r="B14" s="9" t="s">
        <v>19</v>
      </c>
      <c r="C14" s="17">
        <v>44986</v>
      </c>
      <c r="D14" s="138"/>
      <c r="E14" s="149" t="s">
        <v>20</v>
      </c>
      <c r="F14" s="150"/>
      <c r="G14" s="13" t="s">
        <v>21</v>
      </c>
    </row>
    <row r="15" spans="2:7" ht="12" customHeight="1" x14ac:dyDescent="0.3">
      <c r="B15" s="18"/>
      <c r="C15" s="19"/>
      <c r="D15" s="20"/>
      <c r="E15" s="21"/>
      <c r="F15" s="21"/>
      <c r="G15" s="22"/>
    </row>
    <row r="16" spans="2:7" ht="12" customHeight="1" x14ac:dyDescent="0.3">
      <c r="B16" s="151" t="s">
        <v>22</v>
      </c>
      <c r="C16" s="152"/>
      <c r="D16" s="152"/>
      <c r="E16" s="152"/>
      <c r="F16" s="152"/>
      <c r="G16" s="152"/>
    </row>
    <row r="17" spans="2:7" ht="12" customHeight="1" x14ac:dyDescent="0.3">
      <c r="B17" s="23"/>
      <c r="C17" s="24"/>
      <c r="D17" s="24"/>
      <c r="E17" s="24"/>
      <c r="F17" s="25"/>
      <c r="G17" s="25"/>
    </row>
    <row r="18" spans="2:7" ht="12" customHeight="1" x14ac:dyDescent="0.3">
      <c r="B18" s="26" t="s">
        <v>23</v>
      </c>
      <c r="C18" s="27"/>
      <c r="D18" s="28"/>
      <c r="E18" s="28"/>
      <c r="F18" s="28"/>
      <c r="G18" s="28"/>
    </row>
    <row r="19" spans="2:7" ht="24" customHeight="1" x14ac:dyDescent="0.3">
      <c r="B19" s="29" t="s">
        <v>24</v>
      </c>
      <c r="C19" s="29" t="s">
        <v>25</v>
      </c>
      <c r="D19" s="29" t="s">
        <v>26</v>
      </c>
      <c r="E19" s="29" t="s">
        <v>27</v>
      </c>
      <c r="F19" s="29" t="s">
        <v>28</v>
      </c>
      <c r="G19" s="29" t="s">
        <v>29</v>
      </c>
    </row>
    <row r="20" spans="2:7" ht="12.75" customHeight="1" x14ac:dyDescent="0.3">
      <c r="B20" s="131" t="s">
        <v>30</v>
      </c>
      <c r="C20" s="132" t="s">
        <v>31</v>
      </c>
      <c r="D20" s="133">
        <v>1</v>
      </c>
      <c r="E20" s="132" t="s">
        <v>32</v>
      </c>
      <c r="F20" s="134">
        <f>+'[1]Valores Insumos'!$O$9</f>
        <v>35000</v>
      </c>
      <c r="G20" s="135">
        <f>+F20*D20</f>
        <v>35000</v>
      </c>
    </row>
    <row r="21" spans="2:7" ht="12.75" customHeight="1" x14ac:dyDescent="0.3">
      <c r="B21" s="131" t="s">
        <v>96</v>
      </c>
      <c r="C21" s="132" t="s">
        <v>31</v>
      </c>
      <c r="D21" s="133">
        <v>0.625</v>
      </c>
      <c r="E21" s="132" t="s">
        <v>97</v>
      </c>
      <c r="F21" s="134">
        <f>+'[1]Valores Insumos'!$O$9</f>
        <v>35000</v>
      </c>
      <c r="G21" s="135">
        <f>+F21*D21</f>
        <v>21875</v>
      </c>
    </row>
    <row r="22" spans="2:7" ht="14.4" x14ac:dyDescent="0.3">
      <c r="B22" s="131" t="s">
        <v>42</v>
      </c>
      <c r="C22" s="132" t="s">
        <v>31</v>
      </c>
      <c r="D22" s="133">
        <v>0.5</v>
      </c>
      <c r="E22" s="132" t="s">
        <v>32</v>
      </c>
      <c r="F22" s="134">
        <f>+'[1]Valores Insumos'!$O$9</f>
        <v>35000</v>
      </c>
      <c r="G22" s="135">
        <f>+F22*D22</f>
        <v>17500</v>
      </c>
    </row>
    <row r="23" spans="2:7" ht="12.75" customHeight="1" x14ac:dyDescent="0.3">
      <c r="B23" s="31" t="s">
        <v>33</v>
      </c>
      <c r="C23" s="32"/>
      <c r="D23" s="32"/>
      <c r="E23" s="32"/>
      <c r="F23" s="33"/>
      <c r="G23" s="34">
        <f>SUM(G20:G22)</f>
        <v>74375</v>
      </c>
    </row>
    <row r="24" spans="2:7" ht="12" customHeight="1" x14ac:dyDescent="0.3">
      <c r="B24" s="23"/>
      <c r="C24" s="25"/>
      <c r="D24" s="25"/>
      <c r="E24" s="25"/>
      <c r="F24" s="35"/>
      <c r="G24" s="35"/>
    </row>
    <row r="25" spans="2:7" ht="12" customHeight="1" x14ac:dyDescent="0.3">
      <c r="B25" s="36" t="s">
        <v>34</v>
      </c>
      <c r="C25" s="37"/>
      <c r="D25" s="38"/>
      <c r="E25" s="38"/>
      <c r="F25" s="39"/>
      <c r="G25" s="39"/>
    </row>
    <row r="26" spans="2:7" ht="24" customHeight="1" x14ac:dyDescent="0.3">
      <c r="B26" s="40" t="s">
        <v>24</v>
      </c>
      <c r="C26" s="41" t="s">
        <v>25</v>
      </c>
      <c r="D26" s="41" t="s">
        <v>26</v>
      </c>
      <c r="E26" s="40" t="s">
        <v>27</v>
      </c>
      <c r="F26" s="41" t="s">
        <v>28</v>
      </c>
      <c r="G26" s="40" t="s">
        <v>29</v>
      </c>
    </row>
    <row r="27" spans="2:7" ht="12" customHeight="1" x14ac:dyDescent="0.3">
      <c r="B27" s="42"/>
      <c r="C27" s="43" t="s">
        <v>98</v>
      </c>
      <c r="D27" s="43"/>
      <c r="E27" s="43"/>
      <c r="F27" s="42"/>
      <c r="G27" s="42"/>
    </row>
    <row r="28" spans="2:7" ht="12" customHeight="1" x14ac:dyDescent="0.3">
      <c r="B28" s="44" t="s">
        <v>35</v>
      </c>
      <c r="C28" s="45"/>
      <c r="D28" s="45"/>
      <c r="E28" s="45"/>
      <c r="F28" s="46"/>
      <c r="G28" s="46"/>
    </row>
    <row r="29" spans="2:7" ht="12" customHeight="1" x14ac:dyDescent="0.3">
      <c r="B29" s="47"/>
      <c r="C29" s="48"/>
      <c r="D29" s="48"/>
      <c r="E29" s="48"/>
      <c r="F29" s="49"/>
      <c r="G29" s="49"/>
    </row>
    <row r="30" spans="2:7" ht="12" customHeight="1" x14ac:dyDescent="0.3">
      <c r="B30" s="36" t="s">
        <v>36</v>
      </c>
      <c r="C30" s="37"/>
      <c r="D30" s="38"/>
      <c r="E30" s="38"/>
      <c r="F30" s="39"/>
      <c r="G30" s="39"/>
    </row>
    <row r="31" spans="2:7" ht="24" customHeight="1" x14ac:dyDescent="0.3">
      <c r="B31" s="50" t="s">
        <v>24</v>
      </c>
      <c r="C31" s="50" t="s">
        <v>25</v>
      </c>
      <c r="D31" s="50" t="s">
        <v>26</v>
      </c>
      <c r="E31" s="50" t="s">
        <v>27</v>
      </c>
      <c r="F31" s="51" t="s">
        <v>28</v>
      </c>
      <c r="G31" s="50" t="s">
        <v>29</v>
      </c>
    </row>
    <row r="32" spans="2:7" ht="12.75" customHeight="1" x14ac:dyDescent="0.3">
      <c r="B32" s="136" t="s">
        <v>37</v>
      </c>
      <c r="C32" s="132" t="s">
        <v>38</v>
      </c>
      <c r="D32" s="139">
        <v>0.125</v>
      </c>
      <c r="E32" s="58" t="s">
        <v>39</v>
      </c>
      <c r="F32" s="135">
        <f>+'[1]Valores Insumos'!$O$13</f>
        <v>300000</v>
      </c>
      <c r="G32" s="135">
        <f>D32*F32</f>
        <v>37500</v>
      </c>
    </row>
    <row r="33" spans="2:11" ht="12.75" customHeight="1" x14ac:dyDescent="0.3">
      <c r="B33" s="131" t="s">
        <v>40</v>
      </c>
      <c r="C33" s="132" t="s">
        <v>38</v>
      </c>
      <c r="D33" s="139">
        <v>0.125</v>
      </c>
      <c r="E33" s="58" t="s">
        <v>39</v>
      </c>
      <c r="F33" s="135">
        <f>+'[1]Valores Insumos'!$O$13</f>
        <v>300000</v>
      </c>
      <c r="G33" s="135">
        <f t="shared" ref="G33:G38" si="0">D33*F33</f>
        <v>37500</v>
      </c>
    </row>
    <row r="34" spans="2:11" ht="12.75" customHeight="1" x14ac:dyDescent="0.3">
      <c r="B34" s="131" t="s">
        <v>41</v>
      </c>
      <c r="C34" s="132" t="s">
        <v>38</v>
      </c>
      <c r="D34" s="139">
        <v>0.125</v>
      </c>
      <c r="E34" s="58" t="s">
        <v>39</v>
      </c>
      <c r="F34" s="135">
        <f>+'[1]Valores Insumos'!$O$13</f>
        <v>300000</v>
      </c>
      <c r="G34" s="135">
        <f t="shared" si="0"/>
        <v>37500</v>
      </c>
    </row>
    <row r="35" spans="2:11" ht="12.75" customHeight="1" x14ac:dyDescent="0.3">
      <c r="B35" s="137" t="s">
        <v>42</v>
      </c>
      <c r="C35" s="132" t="s">
        <v>38</v>
      </c>
      <c r="D35" s="140">
        <v>0.125</v>
      </c>
      <c r="E35" s="58" t="s">
        <v>39</v>
      </c>
      <c r="F35" s="135">
        <f>+'[1]Valores Insumos'!$O$13</f>
        <v>300000</v>
      </c>
      <c r="G35" s="135">
        <f t="shared" si="0"/>
        <v>37500</v>
      </c>
    </row>
    <row r="36" spans="2:11" ht="12.75" customHeight="1" x14ac:dyDescent="0.3">
      <c r="B36" s="137" t="s">
        <v>43</v>
      </c>
      <c r="C36" s="132" t="s">
        <v>38</v>
      </c>
      <c r="D36" s="140">
        <v>0.125</v>
      </c>
      <c r="E36" s="58" t="s">
        <v>39</v>
      </c>
      <c r="F36" s="135">
        <f>+'[1]Valores Insumos'!$O$13*0.8</f>
        <v>240000</v>
      </c>
      <c r="G36" s="135">
        <f t="shared" si="0"/>
        <v>30000</v>
      </c>
    </row>
    <row r="37" spans="2:11" ht="12.75" customHeight="1" x14ac:dyDescent="0.3">
      <c r="B37" s="137" t="s">
        <v>44</v>
      </c>
      <c r="C37" s="132" t="s">
        <v>38</v>
      </c>
      <c r="D37" s="140">
        <v>0.125</v>
      </c>
      <c r="E37" s="58" t="s">
        <v>39</v>
      </c>
      <c r="F37" s="135">
        <f>+'[1]Valores Insumos'!$O$13*0.8</f>
        <v>240000</v>
      </c>
      <c r="G37" s="135">
        <f t="shared" si="0"/>
        <v>30000</v>
      </c>
    </row>
    <row r="38" spans="2:11" ht="12.75" customHeight="1" x14ac:dyDescent="0.3">
      <c r="B38" s="137" t="s">
        <v>45</v>
      </c>
      <c r="C38" s="132" t="s">
        <v>38</v>
      </c>
      <c r="D38" s="140">
        <v>0.125</v>
      </c>
      <c r="E38" s="58" t="s">
        <v>39</v>
      </c>
      <c r="F38" s="135">
        <f>+'[1]Valores Insumos'!$O$13*0.8</f>
        <v>240000</v>
      </c>
      <c r="G38" s="135">
        <f t="shared" si="0"/>
        <v>30000</v>
      </c>
    </row>
    <row r="39" spans="2:11" ht="12.75" customHeight="1" x14ac:dyDescent="0.3">
      <c r="B39" s="142" t="s">
        <v>46</v>
      </c>
      <c r="C39" s="30" t="s">
        <v>38</v>
      </c>
      <c r="D39" s="141">
        <v>0.25</v>
      </c>
      <c r="E39" s="30" t="s">
        <v>47</v>
      </c>
      <c r="F39" s="135">
        <f>+'[1]Valores Insumos'!$O$13</f>
        <v>300000</v>
      </c>
      <c r="G39" s="16">
        <f t="shared" ref="G39" si="1">(D39*F39)</f>
        <v>75000</v>
      </c>
    </row>
    <row r="40" spans="2:11" ht="12.75" customHeight="1" x14ac:dyDescent="0.3">
      <c r="B40" s="52" t="s">
        <v>48</v>
      </c>
      <c r="C40" s="53"/>
      <c r="D40" s="53"/>
      <c r="E40" s="53"/>
      <c r="F40" s="54"/>
      <c r="G40" s="55">
        <f>SUM(G32:G39)</f>
        <v>315000</v>
      </c>
    </row>
    <row r="41" spans="2:11" ht="12" customHeight="1" x14ac:dyDescent="0.3">
      <c r="B41" s="47"/>
      <c r="C41" s="48"/>
      <c r="D41" s="48"/>
      <c r="E41" s="48"/>
      <c r="F41" s="49"/>
      <c r="G41" s="49"/>
    </row>
    <row r="42" spans="2:11" ht="12" customHeight="1" x14ac:dyDescent="0.3">
      <c r="B42" s="36" t="s">
        <v>49</v>
      </c>
      <c r="C42" s="37"/>
      <c r="D42" s="38"/>
      <c r="E42" s="38"/>
      <c r="F42" s="39"/>
      <c r="G42" s="39"/>
    </row>
    <row r="43" spans="2:11" ht="24" customHeight="1" x14ac:dyDescent="0.3">
      <c r="B43" s="51" t="s">
        <v>50</v>
      </c>
      <c r="C43" s="51" t="s">
        <v>51</v>
      </c>
      <c r="D43" s="51" t="s">
        <v>52</v>
      </c>
      <c r="E43" s="51" t="s">
        <v>27</v>
      </c>
      <c r="F43" s="51" t="s">
        <v>28</v>
      </c>
      <c r="G43" s="51" t="s">
        <v>29</v>
      </c>
      <c r="K43" s="130"/>
    </row>
    <row r="44" spans="2:11" ht="12.75" customHeight="1" x14ac:dyDescent="0.3">
      <c r="B44" s="56" t="s">
        <v>53</v>
      </c>
      <c r="C44" s="57"/>
      <c r="D44" s="57"/>
      <c r="E44" s="57"/>
      <c r="F44" s="57"/>
      <c r="G44" s="57"/>
      <c r="K44" s="130"/>
    </row>
    <row r="45" spans="2:11" ht="12.75" customHeight="1" x14ac:dyDescent="0.3">
      <c r="B45" s="14" t="s">
        <v>54</v>
      </c>
      <c r="C45" s="58" t="s">
        <v>55</v>
      </c>
      <c r="D45" s="59">
        <v>130</v>
      </c>
      <c r="E45" s="58" t="s">
        <v>39</v>
      </c>
      <c r="F45" s="60">
        <f>+'[1]Valores Insumos'!O15</f>
        <v>700</v>
      </c>
      <c r="G45" s="60">
        <f>(D45*F45)</f>
        <v>91000</v>
      </c>
    </row>
    <row r="46" spans="2:11" ht="12.75" customHeight="1" x14ac:dyDescent="0.3">
      <c r="B46" s="61" t="s">
        <v>56</v>
      </c>
      <c r="C46" s="62"/>
      <c r="D46" s="15"/>
      <c r="E46" s="62"/>
      <c r="F46" s="60"/>
      <c r="G46" s="60"/>
    </row>
    <row r="47" spans="2:11" ht="12.75" customHeight="1" x14ac:dyDescent="0.3">
      <c r="B47" s="14" t="s">
        <v>57</v>
      </c>
      <c r="C47" s="58" t="s">
        <v>55</v>
      </c>
      <c r="D47" s="59">
        <v>300</v>
      </c>
      <c r="E47" s="58" t="s">
        <v>39</v>
      </c>
      <c r="F47" s="60">
        <f>+'[1]Valores Insumos'!O23</f>
        <v>1400</v>
      </c>
      <c r="G47" s="60">
        <f t="shared" ref="G47:G51" si="2">(D47*F47)</f>
        <v>420000</v>
      </c>
    </row>
    <row r="48" spans="2:11" ht="12.75" customHeight="1" x14ac:dyDescent="0.3">
      <c r="B48" s="14" t="s">
        <v>99</v>
      </c>
      <c r="C48" s="58" t="s">
        <v>55</v>
      </c>
      <c r="D48" s="59">
        <v>300</v>
      </c>
      <c r="E48" s="58" t="s">
        <v>39</v>
      </c>
      <c r="F48" s="60">
        <f>+'[1]Valores Insumos'!O24</f>
        <v>96</v>
      </c>
      <c r="G48" s="60">
        <f t="shared" si="2"/>
        <v>28800</v>
      </c>
    </row>
    <row r="49" spans="2:7" ht="12.75" customHeight="1" x14ac:dyDescent="0.3">
      <c r="B49" s="61" t="s">
        <v>58</v>
      </c>
      <c r="C49" s="62"/>
      <c r="D49" s="15"/>
      <c r="E49" s="62"/>
      <c r="F49" s="60"/>
      <c r="G49" s="60"/>
    </row>
    <row r="50" spans="2:7" ht="12.75" customHeight="1" x14ac:dyDescent="0.3">
      <c r="B50" s="14" t="s">
        <v>59</v>
      </c>
      <c r="C50" s="58" t="s">
        <v>55</v>
      </c>
      <c r="D50" s="59">
        <v>3</v>
      </c>
      <c r="E50" s="58" t="s">
        <v>39</v>
      </c>
      <c r="F50" s="60">
        <f>+'[1]Valores Insumos'!O55</f>
        <v>25000</v>
      </c>
      <c r="G50" s="60">
        <f t="shared" si="2"/>
        <v>75000</v>
      </c>
    </row>
    <row r="51" spans="2:7" ht="12.75" customHeight="1" x14ac:dyDescent="0.3">
      <c r="B51" s="14" t="s">
        <v>60</v>
      </c>
      <c r="C51" s="58" t="s">
        <v>61</v>
      </c>
      <c r="D51" s="59">
        <v>1</v>
      </c>
      <c r="E51" s="58" t="s">
        <v>62</v>
      </c>
      <c r="F51" s="60">
        <f>+'[1]Valores Insumos'!O60</f>
        <v>35000</v>
      </c>
      <c r="G51" s="60">
        <f t="shared" si="2"/>
        <v>35000</v>
      </c>
    </row>
    <row r="52" spans="2:7" ht="13.5" customHeight="1" x14ac:dyDescent="0.3">
      <c r="B52" s="63" t="s">
        <v>63</v>
      </c>
      <c r="C52" s="64"/>
      <c r="D52" s="64"/>
      <c r="E52" s="64"/>
      <c r="F52" s="65"/>
      <c r="G52" s="66">
        <f>SUM(G44:G51)</f>
        <v>649800</v>
      </c>
    </row>
    <row r="53" spans="2:7" ht="12" customHeight="1" x14ac:dyDescent="0.3">
      <c r="B53" s="47"/>
      <c r="C53" s="48"/>
      <c r="D53" s="48"/>
      <c r="E53" s="67"/>
      <c r="F53" s="49"/>
      <c r="G53" s="49"/>
    </row>
    <row r="54" spans="2:7" ht="12" customHeight="1" x14ac:dyDescent="0.3">
      <c r="B54" s="36" t="s">
        <v>64</v>
      </c>
      <c r="C54" s="37"/>
      <c r="D54" s="38"/>
      <c r="E54" s="38"/>
      <c r="F54" s="39"/>
      <c r="G54" s="39"/>
    </row>
    <row r="55" spans="2:7" ht="24" customHeight="1" x14ac:dyDescent="0.3">
      <c r="B55" s="50" t="s">
        <v>65</v>
      </c>
      <c r="C55" s="51" t="s">
        <v>51</v>
      </c>
      <c r="D55" s="51" t="s">
        <v>52</v>
      </c>
      <c r="E55" s="50" t="s">
        <v>27</v>
      </c>
      <c r="F55" s="51" t="s">
        <v>28</v>
      </c>
      <c r="G55" s="50" t="s">
        <v>29</v>
      </c>
    </row>
    <row r="56" spans="2:7" ht="12.75" customHeight="1" x14ac:dyDescent="0.3">
      <c r="B56" s="142"/>
      <c r="C56" s="58"/>
      <c r="D56" s="60"/>
      <c r="E56" s="30"/>
      <c r="F56" s="68"/>
      <c r="G56" s="60"/>
    </row>
    <row r="57" spans="2:7" ht="19.5" customHeight="1" x14ac:dyDescent="0.3">
      <c r="B57" s="69" t="s">
        <v>66</v>
      </c>
      <c r="C57" s="62"/>
      <c r="D57" s="60"/>
      <c r="E57" s="70"/>
      <c r="F57" s="68"/>
      <c r="G57" s="60"/>
    </row>
    <row r="58" spans="2:7" ht="13.5" customHeight="1" x14ac:dyDescent="0.3">
      <c r="B58" s="71" t="s">
        <v>67</v>
      </c>
      <c r="C58" s="72"/>
      <c r="D58" s="72"/>
      <c r="E58" s="72"/>
      <c r="F58" s="73"/>
      <c r="G58" s="74">
        <f>SUM(G56)</f>
        <v>0</v>
      </c>
    </row>
    <row r="59" spans="2:7" ht="12" customHeight="1" x14ac:dyDescent="0.3">
      <c r="B59" s="89"/>
      <c r="C59" s="89"/>
      <c r="D59" s="89"/>
      <c r="E59" s="89"/>
      <c r="F59" s="90"/>
      <c r="G59" s="90"/>
    </row>
    <row r="60" spans="2:7" ht="12" customHeight="1" x14ac:dyDescent="0.3">
      <c r="B60" s="91" t="s">
        <v>68</v>
      </c>
      <c r="C60" s="92"/>
      <c r="D60" s="92"/>
      <c r="E60" s="92"/>
      <c r="F60" s="92"/>
      <c r="G60" s="93">
        <f>G23+G40+G52+G58</f>
        <v>1039175</v>
      </c>
    </row>
    <row r="61" spans="2:7" ht="12" customHeight="1" x14ac:dyDescent="0.3">
      <c r="B61" s="94" t="s">
        <v>69</v>
      </c>
      <c r="C61" s="76"/>
      <c r="D61" s="76"/>
      <c r="E61" s="76"/>
      <c r="F61" s="76"/>
      <c r="G61" s="95">
        <f>G60*0.05</f>
        <v>51958.75</v>
      </c>
    </row>
    <row r="62" spans="2:7" ht="12" customHeight="1" x14ac:dyDescent="0.3">
      <c r="B62" s="96" t="s">
        <v>70</v>
      </c>
      <c r="C62" s="75"/>
      <c r="D62" s="75"/>
      <c r="E62" s="75"/>
      <c r="F62" s="75"/>
      <c r="G62" s="97">
        <f>G61+G60</f>
        <v>1091133.75</v>
      </c>
    </row>
    <row r="63" spans="2:7" ht="12" customHeight="1" x14ac:dyDescent="0.3">
      <c r="B63" s="94" t="s">
        <v>71</v>
      </c>
      <c r="C63" s="76"/>
      <c r="D63" s="76"/>
      <c r="E63" s="76"/>
      <c r="F63" s="76"/>
      <c r="G63" s="95">
        <f>G11</f>
        <v>1680000</v>
      </c>
    </row>
    <row r="64" spans="2:7" ht="12" customHeight="1" x14ac:dyDescent="0.3">
      <c r="B64" s="98" t="s">
        <v>72</v>
      </c>
      <c r="C64" s="99"/>
      <c r="D64" s="99"/>
      <c r="E64" s="99"/>
      <c r="F64" s="99"/>
      <c r="G64" s="100">
        <f>G63-G62</f>
        <v>588866.25</v>
      </c>
    </row>
    <row r="65" spans="2:7" ht="12" customHeight="1" x14ac:dyDescent="0.3">
      <c r="B65" s="87" t="s">
        <v>73</v>
      </c>
      <c r="C65" s="88"/>
      <c r="D65" s="88"/>
      <c r="E65" s="88"/>
      <c r="F65" s="88"/>
      <c r="G65" s="84"/>
    </row>
    <row r="66" spans="2:7" ht="12.75" customHeight="1" thickBot="1" x14ac:dyDescent="0.35">
      <c r="B66" s="101"/>
      <c r="C66" s="88"/>
      <c r="D66" s="88"/>
      <c r="E66" s="88"/>
      <c r="F66" s="88"/>
      <c r="G66" s="84"/>
    </row>
    <row r="67" spans="2:7" ht="12" customHeight="1" x14ac:dyDescent="0.3">
      <c r="B67" s="113" t="s">
        <v>74</v>
      </c>
      <c r="C67" s="114"/>
      <c r="D67" s="114"/>
      <c r="E67" s="114"/>
      <c r="F67" s="115"/>
      <c r="G67" s="84"/>
    </row>
    <row r="68" spans="2:7" ht="12" customHeight="1" x14ac:dyDescent="0.3">
      <c r="B68" s="116" t="s">
        <v>75</v>
      </c>
      <c r="C68" s="86"/>
      <c r="D68" s="86"/>
      <c r="E68" s="86"/>
      <c r="F68" s="117"/>
      <c r="G68" s="84"/>
    </row>
    <row r="69" spans="2:7" ht="12" customHeight="1" x14ac:dyDescent="0.3">
      <c r="B69" s="116" t="s">
        <v>76</v>
      </c>
      <c r="C69" s="86"/>
      <c r="D69" s="86"/>
      <c r="E69" s="86"/>
      <c r="F69" s="117"/>
      <c r="G69" s="84"/>
    </row>
    <row r="70" spans="2:7" ht="12" customHeight="1" x14ac:dyDescent="0.3">
      <c r="B70" s="116" t="s">
        <v>77</v>
      </c>
      <c r="C70" s="86"/>
      <c r="D70" s="86"/>
      <c r="E70" s="86"/>
      <c r="F70" s="117"/>
      <c r="G70" s="84"/>
    </row>
    <row r="71" spans="2:7" ht="12" customHeight="1" x14ac:dyDescent="0.3">
      <c r="B71" s="116" t="s">
        <v>78</v>
      </c>
      <c r="C71" s="86"/>
      <c r="D71" s="86"/>
      <c r="E71" s="86"/>
      <c r="F71" s="117"/>
      <c r="G71" s="84"/>
    </row>
    <row r="72" spans="2:7" ht="12" customHeight="1" x14ac:dyDescent="0.3">
      <c r="B72" s="116" t="s">
        <v>79</v>
      </c>
      <c r="C72" s="86"/>
      <c r="D72" s="86"/>
      <c r="E72" s="86"/>
      <c r="F72" s="117"/>
      <c r="G72" s="84"/>
    </row>
    <row r="73" spans="2:7" ht="12.75" customHeight="1" thickBot="1" x14ac:dyDescent="0.35">
      <c r="B73" s="118" t="s">
        <v>80</v>
      </c>
      <c r="C73" s="119"/>
      <c r="D73" s="119"/>
      <c r="E73" s="119"/>
      <c r="F73" s="120"/>
      <c r="G73" s="84"/>
    </row>
    <row r="74" spans="2:7" ht="12.75" customHeight="1" x14ac:dyDescent="0.3">
      <c r="B74" s="111"/>
      <c r="C74" s="86"/>
      <c r="D74" s="86"/>
      <c r="E74" s="86"/>
      <c r="F74" s="86"/>
      <c r="G74" s="84"/>
    </row>
    <row r="75" spans="2:7" ht="15" customHeight="1" thickBot="1" x14ac:dyDescent="0.35">
      <c r="B75" s="143" t="s">
        <v>81</v>
      </c>
      <c r="C75" s="144"/>
      <c r="D75" s="110"/>
      <c r="E75" s="77"/>
      <c r="F75" s="77"/>
      <c r="G75" s="84"/>
    </row>
    <row r="76" spans="2:7" ht="12" customHeight="1" x14ac:dyDescent="0.3">
      <c r="B76" s="103" t="s">
        <v>65</v>
      </c>
      <c r="C76" s="78" t="s">
        <v>82</v>
      </c>
      <c r="D76" s="104" t="s">
        <v>83</v>
      </c>
      <c r="E76" s="77"/>
      <c r="F76" s="77"/>
      <c r="G76" s="84"/>
    </row>
    <row r="77" spans="2:7" ht="12" customHeight="1" x14ac:dyDescent="0.3">
      <c r="B77" s="105" t="s">
        <v>84</v>
      </c>
      <c r="C77" s="79">
        <f>G23</f>
        <v>74375</v>
      </c>
      <c r="D77" s="106">
        <f>(C77/C83)</f>
        <v>6.816304600604646E-2</v>
      </c>
      <c r="E77" s="77"/>
      <c r="F77" s="77"/>
      <c r="G77" s="84"/>
    </row>
    <row r="78" spans="2:7" ht="12" customHeight="1" x14ac:dyDescent="0.3">
      <c r="B78" s="105" t="s">
        <v>85</v>
      </c>
      <c r="C78" s="80">
        <f>G28</f>
        <v>0</v>
      </c>
      <c r="D78" s="106">
        <v>0</v>
      </c>
      <c r="E78" s="77"/>
      <c r="F78" s="77"/>
      <c r="G78" s="84"/>
    </row>
    <row r="79" spans="2:7" ht="12" customHeight="1" x14ac:dyDescent="0.3">
      <c r="B79" s="105" t="s">
        <v>86</v>
      </c>
      <c r="C79" s="79">
        <f>G40</f>
        <v>315000</v>
      </c>
      <c r="D79" s="106">
        <f>(C79/C83)</f>
        <v>0.28869054779031444</v>
      </c>
      <c r="E79" s="77"/>
      <c r="F79" s="77"/>
      <c r="G79" s="84"/>
    </row>
    <row r="80" spans="2:7" ht="12" customHeight="1" x14ac:dyDescent="0.3">
      <c r="B80" s="105" t="s">
        <v>50</v>
      </c>
      <c r="C80" s="79">
        <f>G52</f>
        <v>649800</v>
      </c>
      <c r="D80" s="106">
        <f>(C80/C83)</f>
        <v>0.59552735858459149</v>
      </c>
      <c r="E80" s="77"/>
      <c r="F80" s="77"/>
      <c r="G80" s="84"/>
    </row>
    <row r="81" spans="2:7" ht="12" customHeight="1" x14ac:dyDescent="0.3">
      <c r="B81" s="105" t="s">
        <v>87</v>
      </c>
      <c r="C81" s="81">
        <f>G58</f>
        <v>0</v>
      </c>
      <c r="D81" s="106">
        <f>(C81/C83)</f>
        <v>0</v>
      </c>
      <c r="E81" s="83"/>
      <c r="F81" s="83"/>
      <c r="G81" s="84"/>
    </row>
    <row r="82" spans="2:7" ht="12" customHeight="1" x14ac:dyDescent="0.3">
      <c r="B82" s="105" t="s">
        <v>88</v>
      </c>
      <c r="C82" s="81">
        <f>G61</f>
        <v>51958.75</v>
      </c>
      <c r="D82" s="106">
        <f>(C82/C83)</f>
        <v>4.7619047619047616E-2</v>
      </c>
      <c r="E82" s="83"/>
      <c r="F82" s="83"/>
      <c r="G82" s="84"/>
    </row>
    <row r="83" spans="2:7" ht="12.75" customHeight="1" thickBot="1" x14ac:dyDescent="0.35">
      <c r="B83" s="107" t="s">
        <v>89</v>
      </c>
      <c r="C83" s="108">
        <f>SUM(C77:C82)</f>
        <v>1091133.75</v>
      </c>
      <c r="D83" s="109">
        <f>SUM(D77:D82)</f>
        <v>1</v>
      </c>
      <c r="E83" s="83"/>
      <c r="F83" s="83"/>
      <c r="G83" s="84"/>
    </row>
    <row r="84" spans="2:7" ht="12" customHeight="1" x14ac:dyDescent="0.3">
      <c r="B84" s="101"/>
      <c r="C84" s="88"/>
      <c r="D84" s="88"/>
      <c r="E84" s="88"/>
      <c r="F84" s="88"/>
      <c r="G84" s="84"/>
    </row>
    <row r="85" spans="2:7" ht="12.75" customHeight="1" x14ac:dyDescent="0.3">
      <c r="B85" s="102"/>
      <c r="C85" s="88"/>
      <c r="D85" s="88"/>
      <c r="E85" s="88"/>
      <c r="F85" s="88"/>
      <c r="G85" s="84"/>
    </row>
    <row r="86" spans="2:7" ht="12" customHeight="1" thickBot="1" x14ac:dyDescent="0.35">
      <c r="B86" s="122"/>
      <c r="C86" s="123" t="s">
        <v>90</v>
      </c>
      <c r="D86" s="124"/>
      <c r="E86" s="125"/>
      <c r="F86" s="82"/>
      <c r="G86" s="84"/>
    </row>
    <row r="87" spans="2:7" ht="12" customHeight="1" x14ac:dyDescent="0.3">
      <c r="B87" s="126" t="s">
        <v>91</v>
      </c>
      <c r="C87" s="127">
        <v>34</v>
      </c>
      <c r="D87" s="127">
        <v>35</v>
      </c>
      <c r="E87" s="128">
        <v>36</v>
      </c>
      <c r="F87" s="121"/>
      <c r="G87" s="85"/>
    </row>
    <row r="88" spans="2:7" ht="12.75" customHeight="1" thickBot="1" x14ac:dyDescent="0.35">
      <c r="B88" s="107" t="s">
        <v>92</v>
      </c>
      <c r="C88" s="108">
        <f>(G62/C87)</f>
        <v>32092.169117647059</v>
      </c>
      <c r="D88" s="108">
        <f>(G62/D87)</f>
        <v>31175.25</v>
      </c>
      <c r="E88" s="129">
        <f>(G62/E87)</f>
        <v>30309.270833333332</v>
      </c>
      <c r="F88" s="121"/>
      <c r="G88" s="85"/>
    </row>
    <row r="89" spans="2:7" ht="15.6" customHeight="1" x14ac:dyDescent="0.3">
      <c r="B89" s="112" t="s">
        <v>93</v>
      </c>
      <c r="C89" s="86"/>
      <c r="D89" s="86"/>
      <c r="E89" s="86"/>
      <c r="F89" s="86"/>
      <c r="G89" s="86"/>
    </row>
  </sheetData>
  <mergeCells count="8">
    <mergeCell ref="B75:C75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LUPINO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2023-04-11T13:55:37Z</dcterms:modified>
  <cp:category/>
  <cp:contentStatus/>
</cp:coreProperties>
</file>