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19180" windowHeight="6970"/>
  </bookViews>
  <sheets>
    <sheet name="Maíz Chocl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1" l="1"/>
  <c r="D90" i="1"/>
  <c r="G46" i="1" l="1"/>
  <c r="G47" i="1"/>
  <c r="G48" i="1"/>
  <c r="G50" i="1"/>
  <c r="G51" i="1"/>
  <c r="G53" i="1"/>
  <c r="G44" i="1"/>
  <c r="G23" i="1"/>
  <c r="G24" i="1"/>
  <c r="G25" i="1"/>
  <c r="G26" i="1"/>
  <c r="G27" i="1"/>
  <c r="G54" i="1" l="1"/>
  <c r="G21" i="1"/>
  <c r="G38" i="1" l="1"/>
  <c r="G37" i="1"/>
  <c r="G39" i="1" l="1"/>
  <c r="G22" i="1"/>
  <c r="G28" i="1" s="1"/>
  <c r="G12" i="1" l="1"/>
  <c r="C84" i="1" l="1"/>
  <c r="G64" i="1"/>
  <c r="C80" i="1" l="1"/>
  <c r="C83" i="1"/>
  <c r="C82" i="1"/>
  <c r="G61" i="1" l="1"/>
  <c r="G62" i="1" s="1"/>
  <c r="G63" i="1" l="1"/>
  <c r="C85" i="1"/>
  <c r="C86" i="1" s="1"/>
  <c r="D83" i="1" s="1"/>
  <c r="D91" i="1" l="1"/>
  <c r="C91" i="1"/>
  <c r="E91" i="1"/>
  <c r="G65" i="1"/>
  <c r="D85" i="1"/>
  <c r="D82" i="1"/>
  <c r="D84" i="1"/>
  <c r="D80" i="1"/>
  <c r="D86" i="1" l="1"/>
</calcChain>
</file>

<file path=xl/sharedStrings.xml><?xml version="1.0" encoding="utf-8"?>
<sst xmlns="http://schemas.openxmlformats.org/spreadsheetml/2006/main" count="147" uniqueCount="105">
  <si>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</si>
  <si>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</si>
  <si>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</si>
  <si>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</si>
  <si>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</si>
  <si>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</si>
  <si>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</si>
  <si>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</si>
  <si>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</si>
  <si>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</si>
  <si>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</si>
  <si>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</si>
  <si>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</si>
  <si>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</si>
  <si>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</si>
  <si>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</si>
  <si>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</si>
  <si>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</si>
  <si>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</si>
  <si>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</si>
  <si>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</si>
  <si>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</si>
  <si>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</si>
  <si>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</si>
  <si>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</si>
  <si>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</si>
  <si>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</si>
  <si>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</si>
  <si>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</si>
  <si>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</si>
  <si>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</si>
  <si>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</si>
  <si>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</si>
  <si>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</si>
  <si>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</si>
  <si>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</si>
  <si>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</si>
  <si>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</si>
  <si>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</si>
  <si>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</si>
  <si>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</si>
  <si>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</si>
  <si>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</si>
  <si>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</si>
  <si>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</si>
  <si>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</si>
  <si>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</si>
  <si>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</si>
  <si>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</si>
  <si>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</si>
  <si>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</si>
  <si>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</si>
  <si>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</si>
  <si>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</si>
  <si>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</si>
  <si>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</si>
  <si>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</si>
  <si>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</si>
  <si>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</si>
  <si>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</si>
  <si>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Siembra</t>
  </si>
  <si>
    <t>Noviembre-Marzo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</si>
  <si>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</si>
  <si>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</si>
  <si>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</si>
  <si>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</si>
  <si>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Agosto-Diciembre</t>
  </si>
  <si>
    <t>Rastraje</t>
  </si>
  <si>
    <t>Kg</t>
  </si>
  <si>
    <t>Heladas-estructuras productivas dañadas por sismos-lluvia excesiva-aluviones y viento salino.</t>
  </si>
  <si>
    <t>Saco 25 Kg</t>
  </si>
  <si>
    <t>Saco 50 Kg</t>
  </si>
  <si>
    <t>Agosto</t>
  </si>
  <si>
    <t>Cosecha</t>
  </si>
  <si>
    <t>Lorsban Plus</t>
  </si>
  <si>
    <t>Lt</t>
  </si>
  <si>
    <t>Riegos</t>
  </si>
  <si>
    <t>Urea Granulada</t>
  </si>
  <si>
    <t>MAÍZ CHOCLO</t>
  </si>
  <si>
    <t>Local</t>
  </si>
  <si>
    <t>RENDIMIENTO ( Saco 100 un/Há.)</t>
  </si>
  <si>
    <t>Junio-Octubre</t>
  </si>
  <si>
    <t>Julio-Diciembre</t>
  </si>
  <si>
    <t>Desmalezado</t>
  </si>
  <si>
    <t>Mayo-Septiembre</t>
  </si>
  <si>
    <t>Junio-Diciembre</t>
  </si>
  <si>
    <t>Fosfato Diamónico</t>
  </si>
  <si>
    <t>HERBICIDA</t>
  </si>
  <si>
    <t>Afalon Flow</t>
  </si>
  <si>
    <t>2. Precio de insumos corresponde a  precios  no colocados en el predio</t>
  </si>
  <si>
    <t>7. Método de siembra en eras a un marco de 0.25 m x 0.1 m.</t>
  </si>
  <si>
    <t>Junio-Marzo</t>
  </si>
  <si>
    <t>8. Período de siembra a cosecha 5 meses.</t>
  </si>
  <si>
    <t>PRECIO ESPERADO ($/Saco)</t>
  </si>
  <si>
    <t>Vertimec 018 EC</t>
  </si>
  <si>
    <t>INSECTICIDAS-ACARICIDA</t>
  </si>
  <si>
    <t>ESCENARIOS COSTO UNITARIO  ($/Saco)</t>
  </si>
  <si>
    <t>Rendimiento (Sacos/hà)</t>
  </si>
  <si>
    <t>Costo unitario ($/Saco)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</si>
  <si>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</si>
  <si>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</si>
  <si>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Nivelación de Suelo y Abonado de Fondo</t>
  </si>
  <si>
    <t>Aplicación de Agroinsumos</t>
  </si>
  <si>
    <t>Guano no Avícola</t>
  </si>
  <si>
    <t>Ferias Libres, Terminales Agropecuarios y Venta en Predio.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</si>
</sst>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46" xfId="0" applyNumberFormat="1" applyFont="1" applyFill="1" applyBorder="1" applyAlignment="1">
      <alignment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vertical="center"/>
    </xf>
    <xf numFmtId="3" fontId="2" fillId="3" borderId="46" xfId="0" applyNumberFormat="1" applyFont="1" applyFill="1" applyBorder="1" applyAlignment="1">
      <alignment vertical="center"/>
    </xf>
    <xf numFmtId="49" fontId="1" fillId="2" borderId="44" xfId="0" applyNumberFormat="1" applyFont="1" applyFill="1" applyBorder="1" applyAlignment="1"/>
    <xf numFmtId="49" fontId="1" fillId="2" borderId="44" xfId="0" applyNumberFormat="1" applyFont="1" applyFill="1" applyBorder="1" applyAlignment="1">
      <alignment horizontal="center"/>
    </xf>
    <xf numFmtId="0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1" fillId="2" borderId="44" xfId="0" applyNumberFormat="1" applyFont="1" applyFill="1" applyBorder="1" applyAlignment="1">
      <alignment wrapText="1"/>
    </xf>
    <xf numFmtId="49" fontId="1" fillId="2" borderId="44" xfId="0" applyNumberFormat="1" applyFont="1" applyFill="1" applyBorder="1" applyAlignment="1">
      <alignment horizontal="center" wrapText="1"/>
    </xf>
    <xf numFmtId="0" fontId="1" fillId="2" borderId="44" xfId="0" applyNumberFormat="1" applyFont="1" applyFill="1" applyBorder="1" applyAlignment="1">
      <alignment wrapText="1"/>
    </xf>
    <xf numFmtId="3" fontId="1" fillId="2" borderId="44" xfId="0" applyNumberFormat="1" applyFont="1" applyFill="1" applyBorder="1" applyAlignment="1">
      <alignment horizontal="right" wrapText="1"/>
    </xf>
    <xf numFmtId="49" fontId="4" fillId="2" borderId="44" xfId="0" applyNumberFormat="1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  <xf numFmtId="49" fontId="4" fillId="2" borderId="44" xfId="0" applyNumberFormat="1" applyFont="1" applyFill="1" applyBorder="1" applyAlignment="1"/>
    <xf numFmtId="0" fontId="1" fillId="2" borderId="44" xfId="0" applyFont="1" applyFill="1" applyBorder="1" applyAlignment="1">
      <alignment horizontal="center"/>
    </xf>
    <xf numFmtId="0" fontId="1" fillId="2" borderId="44" xfId="0" applyFont="1" applyFill="1" applyBorder="1" applyAlignment="1"/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0" fontId="6" fillId="0" borderId="36" xfId="0" applyFont="1" applyFill="1" applyBorder="1"/>
    <xf numFmtId="0" fontId="6" fillId="0" borderId="38" xfId="0" applyFont="1" applyFill="1" applyBorder="1"/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3" fontId="1" fillId="2" borderId="10" xfId="0" applyNumberFormat="1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49" fontId="1" fillId="2" borderId="18" xfId="0" applyNumberFormat="1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165" fontId="7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4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0" fontId="1" fillId="2" borderId="18" xfId="0" applyFont="1" applyFill="1" applyBorder="1" applyAlignment="1"/>
    <xf numFmtId="0" fontId="1" fillId="2" borderId="37" xfId="0" applyFont="1" applyFill="1" applyBorder="1" applyAlignment="1"/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0" fontId="1" fillId="9" borderId="52" xfId="0" applyFont="1" applyFill="1" applyBorder="1" applyAlignment="1"/>
    <xf numFmtId="0" fontId="1" fillId="7" borderId="18" xfId="0" applyFont="1" applyFill="1" applyBorder="1" applyAlignment="1"/>
    <xf numFmtId="49" fontId="4" fillId="8" borderId="47" xfId="0" applyNumberFormat="1" applyFont="1" applyFill="1" applyBorder="1" applyAlignment="1">
      <alignment vertical="center"/>
    </xf>
    <xf numFmtId="49" fontId="4" fillId="8" borderId="48" xfId="0" applyNumberFormat="1" applyFont="1" applyFill="1" applyBorder="1" applyAlignment="1">
      <alignment vertical="center"/>
    </xf>
    <xf numFmtId="49" fontId="1" fillId="8" borderId="49" xfId="0" applyNumberFormat="1" applyFont="1" applyFill="1" applyBorder="1" applyAlignment="1"/>
    <xf numFmtId="49" fontId="4" fillId="2" borderId="28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29" xfId="0" applyNumberFormat="1" applyFont="1" applyFill="1" applyBorder="1" applyAlignment="1"/>
    <xf numFmtId="0" fontId="4" fillId="2" borderId="5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vertical="center"/>
    </xf>
    <xf numFmtId="0" fontId="7" fillId="7" borderId="18" xfId="0" applyFont="1" applyFill="1" applyBorder="1" applyAlignment="1">
      <alignment vertical="center"/>
    </xf>
    <xf numFmtId="49" fontId="4" fillId="8" borderId="30" xfId="0" applyNumberFormat="1" applyFont="1" applyFill="1" applyBorder="1" applyAlignment="1">
      <alignment vertical="center"/>
    </xf>
    <xf numFmtId="166" fontId="4" fillId="8" borderId="31" xfId="0" applyNumberFormat="1" applyFont="1" applyFill="1" applyBorder="1" applyAlignment="1">
      <alignment vertical="center"/>
    </xf>
    <xf numFmtId="9" fontId="4" fillId="8" borderId="32" xfId="0" applyNumberFormat="1" applyFont="1" applyFill="1" applyBorder="1" applyAlignment="1">
      <alignment vertical="center"/>
    </xf>
    <xf numFmtId="0" fontId="7" fillId="9" borderId="33" xfId="0" applyFont="1" applyFill="1" applyBorder="1" applyAlignment="1">
      <alignment vertical="center"/>
    </xf>
    <xf numFmtId="49" fontId="3" fillId="9" borderId="34" xfId="0" applyNumberFormat="1" applyFont="1" applyFill="1" applyBorder="1" applyAlignment="1">
      <alignment vertical="center"/>
    </xf>
    <xf numFmtId="0" fontId="7" fillId="9" borderId="34" xfId="0" applyFont="1" applyFill="1" applyBorder="1" applyAlignment="1">
      <alignment vertical="center"/>
    </xf>
    <xf numFmtId="0" fontId="7" fillId="9" borderId="35" xfId="0" applyFont="1" applyFill="1" applyBorder="1" applyAlignment="1">
      <alignment vertical="center"/>
    </xf>
    <xf numFmtId="49" fontId="4" fillId="8" borderId="41" xfId="0" applyNumberFormat="1" applyFont="1" applyFill="1" applyBorder="1" applyAlignment="1">
      <alignment vertical="center"/>
    </xf>
    <xf numFmtId="3" fontId="4" fillId="8" borderId="42" xfId="0" applyNumberFormat="1" applyFont="1" applyFill="1" applyBorder="1" applyAlignment="1">
      <alignment vertical="center"/>
    </xf>
    <xf numFmtId="3" fontId="4" fillId="8" borderId="43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166" fontId="4" fillId="8" borderId="32" xfId="0" applyNumberFormat="1" applyFont="1" applyFill="1" applyBorder="1" applyAlignment="1">
      <alignment vertical="center"/>
    </xf>
    <xf numFmtId="49" fontId="9" fillId="3" borderId="4" xfId="0" applyNumberFormat="1" applyFont="1" applyFill="1" applyBorder="1" applyAlignment="1">
      <alignment vertical="center" wrapText="1"/>
    </xf>
    <xf numFmtId="49" fontId="10" fillId="2" borderId="5" xfId="0" applyNumberFormat="1" applyFont="1" applyFill="1" applyBorder="1" applyAlignment="1">
      <alignment horizontal="right"/>
    </xf>
    <xf numFmtId="0" fontId="10" fillId="2" borderId="6" xfId="0" applyFont="1" applyFill="1" applyBorder="1" applyAlignment="1"/>
    <xf numFmtId="3" fontId="10" fillId="2" borderId="5" xfId="0" applyNumberFormat="1" applyFont="1" applyFill="1" applyBorder="1" applyAlignment="1">
      <alignment horizontal="right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13" xfId="0" applyNumberFormat="1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 wrapText="1"/>
    </xf>
    <xf numFmtId="49" fontId="9" fillId="3" borderId="45" xfId="0" applyNumberFormat="1" applyFont="1" applyFill="1" applyBorder="1" applyAlignment="1">
      <alignment horizontal="center" vertical="center"/>
    </xf>
    <xf numFmtId="49" fontId="9" fillId="3" borderId="45" xfId="0" applyNumberFormat="1" applyFont="1" applyFill="1" applyBorder="1" applyAlignment="1">
      <alignment horizontal="center" vertical="center" wrapText="1"/>
    </xf>
    <xf numFmtId="49" fontId="9" fillId="3" borderId="11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 wrapText="1"/>
    </xf>
    <xf numFmtId="49" fontId="9" fillId="5" borderId="20" xfId="0" applyNumberFormat="1" applyFont="1" applyFill="1" applyBorder="1" applyAlignment="1">
      <alignment vertical="center"/>
    </xf>
    <xf numFmtId="0" fontId="9" fillId="5" borderId="21" xfId="0" applyFont="1" applyFill="1" applyBorder="1" applyAlignment="1">
      <alignment vertical="center"/>
    </xf>
    <xf numFmtId="165" fontId="9" fillId="5" borderId="22" xfId="0" applyNumberFormat="1" applyFont="1" applyFill="1" applyBorder="1" applyAlignment="1">
      <alignment vertical="center"/>
    </xf>
    <xf numFmtId="49" fontId="9" fillId="3" borderId="2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165" fontId="9" fillId="3" borderId="24" xfId="0" applyNumberFormat="1" applyFont="1" applyFill="1" applyBorder="1" applyAlignment="1">
      <alignment vertical="center"/>
    </xf>
    <xf numFmtId="49" fontId="9" fillId="5" borderId="23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165" fontId="9" fillId="5" borderId="24" xfId="0" applyNumberFormat="1" applyFont="1" applyFill="1" applyBorder="1" applyAlignment="1">
      <alignment vertical="center"/>
    </xf>
    <xf numFmtId="49" fontId="9" fillId="5" borderId="25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165" fontId="9" fillId="6" borderId="27" xfId="0" applyNumberFormat="1" applyFont="1" applyFill="1" applyBorder="1" applyAlignment="1">
      <alignment vertical="center"/>
    </xf>
    <xf numFmtId="49" fontId="3" fillId="9" borderId="50" xfId="0" applyNumberFormat="1" applyFont="1" applyFill="1" applyBorder="1" applyAlignment="1">
      <alignment vertical="center"/>
    </xf>
    <xf numFmtId="0" fontId="4" fillId="9" borderId="51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1" fillId="3" borderId="5" xfId="0" applyNumberFormat="1" applyFont="1" applyFill="1" applyBorder="1" applyAlignment="1">
      <alignment wrapText="1"/>
    </xf>
    <xf numFmtId="0" fontId="11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2" fillId="3" borderId="5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3175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92"/>
  <sheetViews>
    <sheetView showGridLines="0" tabSelected="1" topLeftCell="B85" workbookViewId="0">
      <selection activeCell="D97" sqref="D97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8.453125" style="1" customWidth="1"/>
    <col min="3" max="3" width="19.453125" style="1" customWidth="1"/>
    <col min="4" max="4" width="9.453125" style="1" customWidth="1"/>
    <col min="5" max="5" width="14.453125" style="1" customWidth="1"/>
    <col min="6" max="6" width="9.7265625" style="1" customWidth="1"/>
    <col min="7" max="7" width="14.1796875" style="1" customWidth="1"/>
    <col min="8" max="251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33.75" customHeight="1" x14ac:dyDescent="0.35">
      <c r="B9" s="115" t="s">
        <v>0</v>
      </c>
      <c r="C9" s="116" t="s">
        <v>78</v>
      </c>
      <c r="D9" s="117"/>
      <c r="E9" s="144" t="s">
        <v>80</v>
      </c>
      <c r="F9" s="145"/>
      <c r="G9" s="118">
        <v>625</v>
      </c>
    </row>
    <row r="10" spans="2:7" ht="35.5" customHeight="1" x14ac:dyDescent="0.35">
      <c r="B10" s="18" t="s">
        <v>1</v>
      </c>
      <c r="C10" s="19" t="s">
        <v>79</v>
      </c>
      <c r="D10" s="48"/>
      <c r="E10" s="142" t="s">
        <v>2</v>
      </c>
      <c r="F10" s="143"/>
      <c r="G10" s="20" t="s">
        <v>61</v>
      </c>
    </row>
    <row r="11" spans="2:7" ht="18" customHeight="1" x14ac:dyDescent="0.35">
      <c r="B11" s="18" t="s">
        <v>3</v>
      </c>
      <c r="C11" s="17" t="s">
        <v>4</v>
      </c>
      <c r="D11" s="47"/>
      <c r="E11" s="140" t="s">
        <v>93</v>
      </c>
      <c r="F11" s="141"/>
      <c r="G11" s="21">
        <v>16000</v>
      </c>
    </row>
    <row r="12" spans="2:7" ht="11.25" customHeight="1" x14ac:dyDescent="0.35">
      <c r="B12" s="18" t="s">
        <v>5</v>
      </c>
      <c r="C12" s="17" t="s">
        <v>58</v>
      </c>
      <c r="D12" s="47"/>
      <c r="E12" s="22" t="s">
        <v>6</v>
      </c>
      <c r="F12" s="23"/>
      <c r="G12" s="24">
        <f>+G11*G9</f>
        <v>10000000</v>
      </c>
    </row>
    <row r="13" spans="2:7" ht="35" customHeight="1" x14ac:dyDescent="0.35">
      <c r="B13" s="18" t="s">
        <v>7</v>
      </c>
      <c r="C13" s="17" t="s">
        <v>59</v>
      </c>
      <c r="D13" s="47"/>
      <c r="E13" s="140" t="s">
        <v>8</v>
      </c>
      <c r="F13" s="141"/>
      <c r="G13" s="27" t="s">
        <v>104</v>
      </c>
    </row>
    <row r="14" spans="2:7" ht="13.5" customHeight="1" x14ac:dyDescent="0.35">
      <c r="B14" s="18" t="s">
        <v>9</v>
      </c>
      <c r="C14" s="17" t="s">
        <v>57</v>
      </c>
      <c r="D14" s="47"/>
      <c r="E14" s="140" t="s">
        <v>10</v>
      </c>
      <c r="F14" s="141"/>
      <c r="G14" s="17" t="s">
        <v>61</v>
      </c>
    </row>
    <row r="15" spans="2:7" ht="46.5" customHeight="1" x14ac:dyDescent="0.35">
      <c r="B15" s="25" t="s">
        <v>11</v>
      </c>
      <c r="C15" s="26">
        <v>44942</v>
      </c>
      <c r="D15" s="47"/>
      <c r="E15" s="146" t="s">
        <v>12</v>
      </c>
      <c r="F15" s="147"/>
      <c r="G15" s="27" t="s">
        <v>69</v>
      </c>
    </row>
    <row r="16" spans="2:7" ht="12" customHeight="1" x14ac:dyDescent="0.35">
      <c r="B16" s="49"/>
      <c r="C16" s="50"/>
      <c r="D16" s="51"/>
      <c r="E16" s="52"/>
      <c r="F16" s="52"/>
      <c r="G16" s="53"/>
    </row>
    <row r="17" spans="2:7" ht="12" customHeight="1" x14ac:dyDescent="0.35">
      <c r="B17" s="148" t="s">
        <v>13</v>
      </c>
      <c r="C17" s="149"/>
      <c r="D17" s="149"/>
      <c r="E17" s="149"/>
      <c r="F17" s="149"/>
      <c r="G17" s="149"/>
    </row>
    <row r="18" spans="2:7" ht="12" customHeight="1" x14ac:dyDescent="0.35">
      <c r="B18" s="54"/>
      <c r="C18" s="55"/>
      <c r="D18" s="55"/>
      <c r="E18" s="55"/>
      <c r="F18" s="56"/>
      <c r="G18" s="56"/>
    </row>
    <row r="19" spans="2:7" ht="12" customHeight="1" x14ac:dyDescent="0.35">
      <c r="B19" s="57" t="s">
        <v>14</v>
      </c>
      <c r="C19" s="58"/>
      <c r="D19" s="59"/>
      <c r="E19" s="59"/>
      <c r="F19" s="59"/>
      <c r="G19" s="59"/>
    </row>
    <row r="20" spans="2:7" ht="24" customHeight="1" x14ac:dyDescent="0.35">
      <c r="B20" s="119" t="s">
        <v>15</v>
      </c>
      <c r="C20" s="119" t="s">
        <v>16</v>
      </c>
      <c r="D20" s="119" t="s">
        <v>17</v>
      </c>
      <c r="E20" s="119" t="s">
        <v>18</v>
      </c>
      <c r="F20" s="119" t="s">
        <v>19</v>
      </c>
      <c r="G20" s="119" t="s">
        <v>20</v>
      </c>
    </row>
    <row r="21" spans="2:7" ht="12.75" customHeight="1" x14ac:dyDescent="0.35">
      <c r="B21" s="28" t="s">
        <v>21</v>
      </c>
      <c r="C21" s="29" t="s">
        <v>22</v>
      </c>
      <c r="D21" s="30">
        <v>0.5</v>
      </c>
      <c r="E21" s="29" t="s">
        <v>81</v>
      </c>
      <c r="F21" s="24">
        <v>15000</v>
      </c>
      <c r="G21" s="24">
        <f>(D21*F21)</f>
        <v>7500</v>
      </c>
    </row>
    <row r="22" spans="2:7" ht="15.65" customHeight="1" x14ac:dyDescent="0.35">
      <c r="B22" s="28" t="s">
        <v>76</v>
      </c>
      <c r="C22" s="29" t="s">
        <v>22</v>
      </c>
      <c r="D22" s="30">
        <v>19</v>
      </c>
      <c r="E22" s="29" t="s">
        <v>91</v>
      </c>
      <c r="F22" s="24">
        <v>15000</v>
      </c>
      <c r="G22" s="24">
        <f t="shared" ref="G22:G27" si="0">(D22*F22)</f>
        <v>285000</v>
      </c>
    </row>
    <row r="23" spans="2:7" ht="24.65" customHeight="1" x14ac:dyDescent="0.35">
      <c r="B23" s="28" t="s">
        <v>101</v>
      </c>
      <c r="C23" s="29" t="s">
        <v>22</v>
      </c>
      <c r="D23" s="30">
        <v>4</v>
      </c>
      <c r="E23" s="29" t="s">
        <v>81</v>
      </c>
      <c r="F23" s="24">
        <v>15000</v>
      </c>
      <c r="G23" s="24">
        <f t="shared" si="0"/>
        <v>60000</v>
      </c>
    </row>
    <row r="24" spans="2:7" ht="14.5" customHeight="1" x14ac:dyDescent="0.35">
      <c r="B24" s="28" t="s">
        <v>60</v>
      </c>
      <c r="C24" s="29" t="s">
        <v>22</v>
      </c>
      <c r="D24" s="30">
        <v>1.5</v>
      </c>
      <c r="E24" s="29" t="s">
        <v>81</v>
      </c>
      <c r="F24" s="24">
        <v>15000</v>
      </c>
      <c r="G24" s="24">
        <f t="shared" si="0"/>
        <v>22500</v>
      </c>
    </row>
    <row r="25" spans="2:7" ht="14.5" customHeight="1" x14ac:dyDescent="0.35">
      <c r="B25" s="28" t="s">
        <v>83</v>
      </c>
      <c r="C25" s="29" t="s">
        <v>22</v>
      </c>
      <c r="D25" s="30">
        <v>16</v>
      </c>
      <c r="E25" s="29" t="s">
        <v>82</v>
      </c>
      <c r="F25" s="24">
        <v>15000</v>
      </c>
      <c r="G25" s="24">
        <f t="shared" si="0"/>
        <v>240000</v>
      </c>
    </row>
    <row r="26" spans="2:7" ht="14.5" customHeight="1" x14ac:dyDescent="0.35">
      <c r="B26" s="28" t="s">
        <v>102</v>
      </c>
      <c r="C26" s="29" t="s">
        <v>22</v>
      </c>
      <c r="D26" s="30">
        <v>24</v>
      </c>
      <c r="E26" s="29" t="s">
        <v>82</v>
      </c>
      <c r="F26" s="24">
        <v>15000</v>
      </c>
      <c r="G26" s="24">
        <f t="shared" si="0"/>
        <v>360000</v>
      </c>
    </row>
    <row r="27" spans="2:7" ht="12.75" customHeight="1" x14ac:dyDescent="0.35">
      <c r="B27" s="28" t="s">
        <v>73</v>
      </c>
      <c r="C27" s="29" t="s">
        <v>22</v>
      </c>
      <c r="D27" s="30">
        <v>20</v>
      </c>
      <c r="E27" s="29" t="s">
        <v>61</v>
      </c>
      <c r="F27" s="24">
        <v>15000</v>
      </c>
      <c r="G27" s="24">
        <f t="shared" si="0"/>
        <v>300000</v>
      </c>
    </row>
    <row r="28" spans="2:7" ht="12.75" customHeight="1" x14ac:dyDescent="0.35">
      <c r="B28" s="5" t="s">
        <v>23</v>
      </c>
      <c r="C28" s="6"/>
      <c r="D28" s="6"/>
      <c r="E28" s="6"/>
      <c r="F28" s="7"/>
      <c r="G28" s="8">
        <f>SUM(G21:G27)</f>
        <v>1275000</v>
      </c>
    </row>
    <row r="29" spans="2:7" ht="12" customHeight="1" x14ac:dyDescent="0.35">
      <c r="B29" s="54"/>
      <c r="C29" s="56"/>
      <c r="D29" s="56"/>
      <c r="E29" s="56"/>
      <c r="F29" s="60"/>
      <c r="G29" s="60"/>
    </row>
    <row r="30" spans="2:7" ht="12" customHeight="1" x14ac:dyDescent="0.35">
      <c r="B30" s="61" t="s">
        <v>24</v>
      </c>
      <c r="C30" s="62"/>
      <c r="D30" s="63"/>
      <c r="E30" s="63"/>
      <c r="F30" s="64"/>
      <c r="G30" s="64"/>
    </row>
    <row r="31" spans="2:7" ht="24" customHeight="1" x14ac:dyDescent="0.35">
      <c r="B31" s="120" t="s">
        <v>15</v>
      </c>
      <c r="C31" s="121" t="s">
        <v>16</v>
      </c>
      <c r="D31" s="121" t="s">
        <v>17</v>
      </c>
      <c r="E31" s="120" t="s">
        <v>18</v>
      </c>
      <c r="F31" s="121" t="s">
        <v>19</v>
      </c>
      <c r="G31" s="120" t="s">
        <v>20</v>
      </c>
    </row>
    <row r="32" spans="2:7" ht="12" customHeight="1" x14ac:dyDescent="0.35">
      <c r="B32" s="65"/>
      <c r="C32" s="66"/>
      <c r="D32" s="66"/>
      <c r="E32" s="66"/>
      <c r="F32" s="65"/>
      <c r="G32" s="65"/>
    </row>
    <row r="33" spans="2:7" ht="12" customHeight="1" x14ac:dyDescent="0.35">
      <c r="B33" s="67" t="s">
        <v>25</v>
      </c>
      <c r="C33" s="68"/>
      <c r="D33" s="68"/>
      <c r="E33" s="68"/>
      <c r="F33" s="69"/>
      <c r="G33" s="69"/>
    </row>
    <row r="34" spans="2:7" ht="12" customHeight="1" x14ac:dyDescent="0.35">
      <c r="B34" s="70"/>
      <c r="C34" s="71"/>
      <c r="D34" s="71"/>
      <c r="E34" s="71"/>
      <c r="F34" s="72"/>
      <c r="G34" s="72"/>
    </row>
    <row r="35" spans="2:7" ht="12" customHeight="1" x14ac:dyDescent="0.35">
      <c r="B35" s="61" t="s">
        <v>26</v>
      </c>
      <c r="C35" s="62"/>
      <c r="D35" s="63"/>
      <c r="E35" s="63"/>
      <c r="F35" s="64"/>
      <c r="G35" s="64"/>
    </row>
    <row r="36" spans="2:7" ht="24" customHeight="1" x14ac:dyDescent="0.35">
      <c r="B36" s="122" t="s">
        <v>15</v>
      </c>
      <c r="C36" s="122" t="s">
        <v>16</v>
      </c>
      <c r="D36" s="122" t="s">
        <v>17</v>
      </c>
      <c r="E36" s="122" t="s">
        <v>18</v>
      </c>
      <c r="F36" s="123" t="s">
        <v>19</v>
      </c>
      <c r="G36" s="122" t="s">
        <v>20</v>
      </c>
    </row>
    <row r="37" spans="2:7" ht="12.75" customHeight="1" x14ac:dyDescent="0.35">
      <c r="B37" s="31" t="s">
        <v>28</v>
      </c>
      <c r="C37" s="32" t="s">
        <v>27</v>
      </c>
      <c r="D37" s="33">
        <v>0.5</v>
      </c>
      <c r="E37" s="32" t="s">
        <v>81</v>
      </c>
      <c r="F37" s="34">
        <v>230000</v>
      </c>
      <c r="G37" s="34">
        <f>+D37*F37</f>
        <v>115000</v>
      </c>
    </row>
    <row r="38" spans="2:7" ht="12.75" customHeight="1" x14ac:dyDescent="0.35">
      <c r="B38" s="31" t="s">
        <v>67</v>
      </c>
      <c r="C38" s="32" t="s">
        <v>27</v>
      </c>
      <c r="D38" s="33">
        <v>0.5</v>
      </c>
      <c r="E38" s="32" t="s">
        <v>81</v>
      </c>
      <c r="F38" s="34">
        <v>230000</v>
      </c>
      <c r="G38" s="34">
        <f>+D38*F38</f>
        <v>115000</v>
      </c>
    </row>
    <row r="39" spans="2:7" ht="12.75" customHeight="1" x14ac:dyDescent="0.35">
      <c r="B39" s="9" t="s">
        <v>29</v>
      </c>
      <c r="C39" s="10"/>
      <c r="D39" s="10"/>
      <c r="E39" s="10"/>
      <c r="F39" s="11"/>
      <c r="G39" s="12">
        <f>SUM(G37:G38)</f>
        <v>230000</v>
      </c>
    </row>
    <row r="40" spans="2:7" ht="12" customHeight="1" x14ac:dyDescent="0.35">
      <c r="B40" s="70"/>
      <c r="C40" s="71"/>
      <c r="D40" s="71"/>
      <c r="E40" s="71"/>
      <c r="F40" s="72"/>
      <c r="G40" s="72"/>
    </row>
    <row r="41" spans="2:7" ht="12" customHeight="1" x14ac:dyDescent="0.35">
      <c r="B41" s="61" t="s">
        <v>30</v>
      </c>
      <c r="C41" s="62"/>
      <c r="D41" s="63"/>
      <c r="E41" s="63"/>
      <c r="F41" s="64"/>
      <c r="G41" s="64"/>
    </row>
    <row r="42" spans="2:7" ht="24" customHeight="1" x14ac:dyDescent="0.35">
      <c r="B42" s="123" t="s">
        <v>31</v>
      </c>
      <c r="C42" s="123" t="s">
        <v>32</v>
      </c>
      <c r="D42" s="123" t="s">
        <v>33</v>
      </c>
      <c r="E42" s="123" t="s">
        <v>18</v>
      </c>
      <c r="F42" s="123" t="s">
        <v>19</v>
      </c>
      <c r="G42" s="123" t="s">
        <v>20</v>
      </c>
    </row>
    <row r="43" spans="2:7" ht="12.75" customHeight="1" x14ac:dyDescent="0.35">
      <c r="B43" s="35" t="s">
        <v>34</v>
      </c>
      <c r="C43" s="36"/>
      <c r="D43" s="36"/>
      <c r="E43" s="36"/>
      <c r="F43" s="36"/>
      <c r="G43" s="36"/>
    </row>
    <row r="44" spans="2:7" ht="12.75" customHeight="1" x14ac:dyDescent="0.35">
      <c r="B44" s="13" t="s">
        <v>35</v>
      </c>
      <c r="C44" s="14" t="s">
        <v>68</v>
      </c>
      <c r="D44" s="15">
        <v>40</v>
      </c>
      <c r="E44" s="14" t="s">
        <v>84</v>
      </c>
      <c r="F44" s="16">
        <v>15000</v>
      </c>
      <c r="G44" s="16">
        <f>+D44*F44</f>
        <v>600000</v>
      </c>
    </row>
    <row r="45" spans="2:7" ht="12.75" customHeight="1" x14ac:dyDescent="0.35">
      <c r="B45" s="37" t="s">
        <v>36</v>
      </c>
      <c r="C45" s="38"/>
      <c r="D45" s="39"/>
      <c r="E45" s="38"/>
      <c r="F45" s="16"/>
      <c r="G45" s="16"/>
    </row>
    <row r="46" spans="2:7" ht="12.75" customHeight="1" x14ac:dyDescent="0.35">
      <c r="B46" s="13" t="s">
        <v>77</v>
      </c>
      <c r="C46" s="14" t="s">
        <v>70</v>
      </c>
      <c r="D46" s="15">
        <v>18</v>
      </c>
      <c r="E46" s="14" t="s">
        <v>85</v>
      </c>
      <c r="F46" s="16">
        <v>30000</v>
      </c>
      <c r="G46" s="16">
        <f t="shared" ref="G46:G53" si="1">+D46*F46</f>
        <v>540000</v>
      </c>
    </row>
    <row r="47" spans="2:7" ht="12.75" customHeight="1" x14ac:dyDescent="0.35">
      <c r="B47" s="13" t="s">
        <v>86</v>
      </c>
      <c r="C47" s="14" t="s">
        <v>70</v>
      </c>
      <c r="D47" s="15">
        <v>12</v>
      </c>
      <c r="E47" s="14" t="s">
        <v>81</v>
      </c>
      <c r="F47" s="16">
        <v>42000</v>
      </c>
      <c r="G47" s="16">
        <f t="shared" si="1"/>
        <v>504000</v>
      </c>
    </row>
    <row r="48" spans="2:7" ht="12.75" customHeight="1" x14ac:dyDescent="0.35">
      <c r="B48" s="13" t="s">
        <v>103</v>
      </c>
      <c r="C48" s="14" t="s">
        <v>71</v>
      </c>
      <c r="D48" s="15">
        <v>720</v>
      </c>
      <c r="E48" s="14" t="s">
        <v>72</v>
      </c>
      <c r="F48" s="16">
        <v>3500</v>
      </c>
      <c r="G48" s="16">
        <f t="shared" si="1"/>
        <v>2520000</v>
      </c>
    </row>
    <row r="49" spans="2:7" ht="12.75" customHeight="1" x14ac:dyDescent="0.35">
      <c r="B49" s="37" t="s">
        <v>95</v>
      </c>
      <c r="C49" s="38"/>
      <c r="D49" s="39"/>
      <c r="E49" s="38"/>
      <c r="F49" s="16"/>
      <c r="G49" s="16"/>
    </row>
    <row r="50" spans="2:7" ht="13" customHeight="1" x14ac:dyDescent="0.35">
      <c r="B50" s="13" t="s">
        <v>74</v>
      </c>
      <c r="C50" s="14" t="s">
        <v>75</v>
      </c>
      <c r="D50" s="15">
        <v>6</v>
      </c>
      <c r="E50" s="14" t="s">
        <v>82</v>
      </c>
      <c r="F50" s="16">
        <v>27000</v>
      </c>
      <c r="G50" s="16">
        <f t="shared" si="1"/>
        <v>162000</v>
      </c>
    </row>
    <row r="51" spans="2:7" ht="13" customHeight="1" x14ac:dyDescent="0.35">
      <c r="B51" s="13" t="s">
        <v>94</v>
      </c>
      <c r="C51" s="14" t="s">
        <v>75</v>
      </c>
      <c r="D51" s="15">
        <v>9</v>
      </c>
      <c r="E51" s="14" t="s">
        <v>82</v>
      </c>
      <c r="F51" s="16">
        <v>22700</v>
      </c>
      <c r="G51" s="16">
        <f t="shared" si="1"/>
        <v>204300</v>
      </c>
    </row>
    <row r="52" spans="2:7" ht="13" customHeight="1" x14ac:dyDescent="0.35">
      <c r="B52" s="37" t="s">
        <v>87</v>
      </c>
      <c r="C52" s="14"/>
      <c r="D52" s="15"/>
      <c r="E52" s="14"/>
      <c r="F52" s="16"/>
      <c r="G52" s="16"/>
    </row>
    <row r="53" spans="2:7" ht="13" customHeight="1" x14ac:dyDescent="0.35">
      <c r="B53" s="13" t="s">
        <v>88</v>
      </c>
      <c r="C53" s="14" t="s">
        <v>68</v>
      </c>
      <c r="D53" s="15">
        <v>6</v>
      </c>
      <c r="E53" s="14" t="s">
        <v>66</v>
      </c>
      <c r="F53" s="16">
        <v>35000</v>
      </c>
      <c r="G53" s="16">
        <f t="shared" si="1"/>
        <v>210000</v>
      </c>
    </row>
    <row r="54" spans="2:7" ht="13.5" customHeight="1" x14ac:dyDescent="0.35">
      <c r="B54" s="9" t="s">
        <v>37</v>
      </c>
      <c r="C54" s="10"/>
      <c r="D54" s="10"/>
      <c r="E54" s="10"/>
      <c r="F54" s="11"/>
      <c r="G54" s="12">
        <f>SUM(G43:G53)</f>
        <v>4740300</v>
      </c>
    </row>
    <row r="55" spans="2:7" ht="12" customHeight="1" x14ac:dyDescent="0.35">
      <c r="B55" s="70"/>
      <c r="C55" s="71"/>
      <c r="D55" s="71"/>
      <c r="E55" s="73"/>
      <c r="F55" s="72"/>
      <c r="G55" s="72"/>
    </row>
    <row r="56" spans="2:7" ht="12" customHeight="1" x14ac:dyDescent="0.35">
      <c r="B56" s="61" t="s">
        <v>38</v>
      </c>
      <c r="C56" s="62"/>
      <c r="D56" s="63"/>
      <c r="E56" s="63"/>
      <c r="F56" s="64"/>
      <c r="G56" s="64"/>
    </row>
    <row r="57" spans="2:7" ht="24" customHeight="1" x14ac:dyDescent="0.35">
      <c r="B57" s="124" t="s">
        <v>39</v>
      </c>
      <c r="C57" s="125" t="s">
        <v>32</v>
      </c>
      <c r="D57" s="125" t="s">
        <v>33</v>
      </c>
      <c r="E57" s="124" t="s">
        <v>18</v>
      </c>
      <c r="F57" s="125" t="s">
        <v>19</v>
      </c>
      <c r="G57" s="124" t="s">
        <v>20</v>
      </c>
    </row>
    <row r="58" spans="2:7" ht="12.75" customHeight="1" x14ac:dyDescent="0.35">
      <c r="B58" s="40"/>
      <c r="C58" s="41"/>
      <c r="D58" s="21"/>
      <c r="E58" s="42"/>
      <c r="F58" s="43"/>
      <c r="G58" s="21"/>
    </row>
    <row r="59" spans="2:7" ht="13.5" customHeight="1" x14ac:dyDescent="0.35">
      <c r="B59" s="74" t="s">
        <v>40</v>
      </c>
      <c r="C59" s="75"/>
      <c r="D59" s="75"/>
      <c r="E59" s="75"/>
      <c r="F59" s="76"/>
      <c r="G59" s="77"/>
    </row>
    <row r="60" spans="2:7" ht="12" customHeight="1" x14ac:dyDescent="0.35">
      <c r="B60" s="78"/>
      <c r="C60" s="78"/>
      <c r="D60" s="78"/>
      <c r="E60" s="78"/>
      <c r="F60" s="79"/>
      <c r="G60" s="79"/>
    </row>
    <row r="61" spans="2:7" ht="12" customHeight="1" x14ac:dyDescent="0.35">
      <c r="B61" s="126" t="s">
        <v>41</v>
      </c>
      <c r="C61" s="127"/>
      <c r="D61" s="127"/>
      <c r="E61" s="127"/>
      <c r="F61" s="127"/>
      <c r="G61" s="128">
        <f>G28+G39+G54+G59</f>
        <v>6245300</v>
      </c>
    </row>
    <row r="62" spans="2:7" ht="12" customHeight="1" x14ac:dyDescent="0.35">
      <c r="B62" s="129" t="s">
        <v>42</v>
      </c>
      <c r="C62" s="130"/>
      <c r="D62" s="130"/>
      <c r="E62" s="130"/>
      <c r="F62" s="130"/>
      <c r="G62" s="131">
        <f>G61*0.05</f>
        <v>312265</v>
      </c>
    </row>
    <row r="63" spans="2:7" ht="12" customHeight="1" x14ac:dyDescent="0.35">
      <c r="B63" s="132" t="s">
        <v>43</v>
      </c>
      <c r="C63" s="133"/>
      <c r="D63" s="133"/>
      <c r="E63" s="133"/>
      <c r="F63" s="133"/>
      <c r="G63" s="134">
        <f>G62+G61</f>
        <v>6557565</v>
      </c>
    </row>
    <row r="64" spans="2:7" ht="12" customHeight="1" x14ac:dyDescent="0.35">
      <c r="B64" s="129" t="s">
        <v>44</v>
      </c>
      <c r="C64" s="130"/>
      <c r="D64" s="130"/>
      <c r="E64" s="130"/>
      <c r="F64" s="130"/>
      <c r="G64" s="131">
        <f>G12</f>
        <v>10000000</v>
      </c>
    </row>
    <row r="65" spans="2:7" ht="12" customHeight="1" x14ac:dyDescent="0.35">
      <c r="B65" s="135" t="s">
        <v>45</v>
      </c>
      <c r="C65" s="136"/>
      <c r="D65" s="136"/>
      <c r="E65" s="136"/>
      <c r="F65" s="136"/>
      <c r="G65" s="137">
        <f>G64-G63</f>
        <v>3442435</v>
      </c>
    </row>
    <row r="66" spans="2:7" ht="12" customHeight="1" x14ac:dyDescent="0.35">
      <c r="B66" s="80" t="s">
        <v>99</v>
      </c>
      <c r="C66" s="81"/>
      <c r="D66" s="81"/>
      <c r="E66" s="81"/>
      <c r="F66" s="81"/>
      <c r="G66" s="82"/>
    </row>
    <row r="67" spans="2:7" ht="12.75" customHeight="1" thickBot="1" x14ac:dyDescent="0.4">
      <c r="B67" s="83"/>
      <c r="C67" s="81"/>
      <c r="D67" s="81"/>
      <c r="E67" s="81"/>
      <c r="F67" s="81"/>
      <c r="G67" s="82"/>
    </row>
    <row r="68" spans="2:7" ht="12" customHeight="1" x14ac:dyDescent="0.35">
      <c r="B68" s="84" t="s">
        <v>100</v>
      </c>
      <c r="C68" s="85"/>
      <c r="D68" s="85"/>
      <c r="E68" s="85"/>
      <c r="F68" s="86"/>
      <c r="G68" s="82"/>
    </row>
    <row r="69" spans="2:7" ht="12" customHeight="1" x14ac:dyDescent="0.35">
      <c r="B69" s="44" t="s">
        <v>46</v>
      </c>
      <c r="C69" s="87"/>
      <c r="D69" s="87"/>
      <c r="E69" s="87"/>
      <c r="F69" s="88"/>
      <c r="G69" s="82"/>
    </row>
    <row r="70" spans="2:7" ht="12" customHeight="1" x14ac:dyDescent="0.35">
      <c r="B70" s="44" t="s">
        <v>89</v>
      </c>
      <c r="C70" s="87"/>
      <c r="D70" s="87"/>
      <c r="E70" s="87"/>
      <c r="F70" s="88"/>
      <c r="G70" s="82"/>
    </row>
    <row r="71" spans="2:7" ht="12" customHeight="1" x14ac:dyDescent="0.35">
      <c r="B71" s="44" t="s">
        <v>62</v>
      </c>
      <c r="C71" s="87"/>
      <c r="D71" s="87"/>
      <c r="E71" s="87"/>
      <c r="F71" s="88"/>
      <c r="G71" s="82"/>
    </row>
    <row r="72" spans="2:7" ht="12" customHeight="1" x14ac:dyDescent="0.35">
      <c r="B72" s="44" t="s">
        <v>63</v>
      </c>
      <c r="C72" s="87"/>
      <c r="D72" s="87"/>
      <c r="E72" s="87"/>
      <c r="F72" s="88"/>
      <c r="G72" s="82"/>
    </row>
    <row r="73" spans="2:7" ht="12" customHeight="1" x14ac:dyDescent="0.35">
      <c r="B73" s="44" t="s">
        <v>64</v>
      </c>
      <c r="C73" s="87"/>
      <c r="D73" s="87"/>
      <c r="E73" s="87"/>
      <c r="F73" s="88"/>
      <c r="G73" s="82"/>
    </row>
    <row r="74" spans="2:7" ht="12" customHeight="1" x14ac:dyDescent="0.35">
      <c r="B74" s="44" t="s">
        <v>65</v>
      </c>
      <c r="C74" s="87"/>
      <c r="D74" s="87"/>
      <c r="E74" s="87"/>
      <c r="F74" s="88"/>
      <c r="G74" s="82"/>
    </row>
    <row r="75" spans="2:7" ht="12" customHeight="1" x14ac:dyDescent="0.35">
      <c r="B75" s="44" t="s">
        <v>90</v>
      </c>
      <c r="C75" s="87"/>
      <c r="D75" s="87"/>
      <c r="E75" s="87"/>
      <c r="F75" s="88"/>
      <c r="G75" s="82"/>
    </row>
    <row r="76" spans="2:7" ht="12" customHeight="1" thickBot="1" x14ac:dyDescent="0.4">
      <c r="B76" s="45" t="s">
        <v>92</v>
      </c>
      <c r="C76" s="89"/>
      <c r="D76" s="89"/>
      <c r="E76" s="89"/>
      <c r="F76" s="90"/>
      <c r="G76" s="82"/>
    </row>
    <row r="77" spans="2:7" ht="12.75" customHeight="1" thickBot="1" x14ac:dyDescent="0.4">
      <c r="B77" s="83"/>
      <c r="C77" s="87"/>
      <c r="D77" s="87"/>
      <c r="E77" s="87"/>
      <c r="F77" s="87"/>
      <c r="G77" s="82"/>
    </row>
    <row r="78" spans="2:7" ht="15" customHeight="1" thickBot="1" x14ac:dyDescent="0.4">
      <c r="B78" s="138" t="s">
        <v>47</v>
      </c>
      <c r="C78" s="139"/>
      <c r="D78" s="91"/>
      <c r="E78" s="92"/>
      <c r="F78" s="92"/>
      <c r="G78" s="82"/>
    </row>
    <row r="79" spans="2:7" ht="12" customHeight="1" x14ac:dyDescent="0.35">
      <c r="B79" s="93" t="s">
        <v>39</v>
      </c>
      <c r="C79" s="94" t="s">
        <v>48</v>
      </c>
      <c r="D79" s="95" t="s">
        <v>49</v>
      </c>
      <c r="E79" s="92"/>
      <c r="F79" s="92"/>
      <c r="G79" s="82"/>
    </row>
    <row r="80" spans="2:7" ht="12" customHeight="1" x14ac:dyDescent="0.35">
      <c r="B80" s="96" t="s">
        <v>50</v>
      </c>
      <c r="C80" s="97">
        <f>+G28</f>
        <v>1275000</v>
      </c>
      <c r="D80" s="98">
        <f>(C80/C86)</f>
        <v>0.19443192709488966</v>
      </c>
      <c r="E80" s="92"/>
      <c r="F80" s="92"/>
      <c r="G80" s="82"/>
    </row>
    <row r="81" spans="2:7" ht="12" customHeight="1" x14ac:dyDescent="0.35">
      <c r="B81" s="96" t="s">
        <v>51</v>
      </c>
      <c r="C81" s="99">
        <v>0</v>
      </c>
      <c r="D81" s="98">
        <v>0</v>
      </c>
      <c r="E81" s="92"/>
      <c r="F81" s="92"/>
      <c r="G81" s="82"/>
    </row>
    <row r="82" spans="2:7" ht="12" customHeight="1" x14ac:dyDescent="0.35">
      <c r="B82" s="96" t="s">
        <v>52</v>
      </c>
      <c r="C82" s="97">
        <f>+G39</f>
        <v>230000</v>
      </c>
      <c r="D82" s="98">
        <f>(C82/C86)</f>
        <v>3.5073994691627149E-2</v>
      </c>
      <c r="E82" s="92"/>
      <c r="F82" s="92"/>
      <c r="G82" s="82"/>
    </row>
    <row r="83" spans="2:7" ht="12" customHeight="1" x14ac:dyDescent="0.35">
      <c r="B83" s="96" t="s">
        <v>31</v>
      </c>
      <c r="C83" s="97">
        <f>+G54</f>
        <v>4740300</v>
      </c>
      <c r="D83" s="98">
        <f>(C83/C86)</f>
        <v>0.72287503059443559</v>
      </c>
      <c r="E83" s="92"/>
      <c r="F83" s="92"/>
      <c r="G83" s="82"/>
    </row>
    <row r="84" spans="2:7" ht="12" customHeight="1" x14ac:dyDescent="0.35">
      <c r="B84" s="96" t="s">
        <v>53</v>
      </c>
      <c r="C84" s="100">
        <f>+G59</f>
        <v>0</v>
      </c>
      <c r="D84" s="98">
        <f>(C84/C86)</f>
        <v>0</v>
      </c>
      <c r="E84" s="101"/>
      <c r="F84" s="101"/>
      <c r="G84" s="82"/>
    </row>
    <row r="85" spans="2:7" ht="12" customHeight="1" x14ac:dyDescent="0.35">
      <c r="B85" s="96" t="s">
        <v>54</v>
      </c>
      <c r="C85" s="100">
        <f>+G62</f>
        <v>312265</v>
      </c>
      <c r="D85" s="98">
        <f>(C85/C86)</f>
        <v>4.7619047619047616E-2</v>
      </c>
      <c r="E85" s="101"/>
      <c r="F85" s="101"/>
      <c r="G85" s="82"/>
    </row>
    <row r="86" spans="2:7" ht="12.75" customHeight="1" thickBot="1" x14ac:dyDescent="0.4">
      <c r="B86" s="102" t="s">
        <v>55</v>
      </c>
      <c r="C86" s="103">
        <f>SUM(C80:C85)</f>
        <v>6557565</v>
      </c>
      <c r="D86" s="104">
        <f>SUM(D80:D85)</f>
        <v>1</v>
      </c>
      <c r="E86" s="101"/>
      <c r="F86" s="101"/>
      <c r="G86" s="82"/>
    </row>
    <row r="87" spans="2:7" ht="12" customHeight="1" x14ac:dyDescent="0.35">
      <c r="B87" s="83"/>
      <c r="C87" s="81"/>
      <c r="D87" s="81"/>
      <c r="E87" s="81"/>
      <c r="F87" s="81"/>
      <c r="G87" s="82"/>
    </row>
    <row r="88" spans="2:7" ht="12.75" customHeight="1" thickBot="1" x14ac:dyDescent="0.4">
      <c r="B88" s="46"/>
      <c r="C88" s="81"/>
      <c r="D88" s="81"/>
      <c r="E88" s="81"/>
      <c r="F88" s="81"/>
      <c r="G88" s="82"/>
    </row>
    <row r="89" spans="2:7" ht="12" customHeight="1" thickBot="1" x14ac:dyDescent="0.4">
      <c r="B89" s="105"/>
      <c r="C89" s="106" t="s">
        <v>96</v>
      </c>
      <c r="D89" s="107"/>
      <c r="E89" s="108"/>
      <c r="F89" s="101"/>
      <c r="G89" s="82"/>
    </row>
    <row r="90" spans="2:7" ht="12" customHeight="1" x14ac:dyDescent="0.35">
      <c r="B90" s="109" t="s">
        <v>97</v>
      </c>
      <c r="C90" s="110">
        <f>625-188</f>
        <v>437</v>
      </c>
      <c r="D90" s="110">
        <f>+E90*(1-0.2)</f>
        <v>500</v>
      </c>
      <c r="E90" s="111">
        <v>625</v>
      </c>
      <c r="F90" s="112"/>
      <c r="G90" s="113"/>
    </row>
    <row r="91" spans="2:7" ht="12.75" customHeight="1" thickBot="1" x14ac:dyDescent="0.4">
      <c r="B91" s="102" t="s">
        <v>98</v>
      </c>
      <c r="C91" s="103">
        <f>(G63/C90)</f>
        <v>15005.869565217392</v>
      </c>
      <c r="D91" s="103">
        <f>(G63/D90)</f>
        <v>13115.13</v>
      </c>
      <c r="E91" s="114">
        <f>(G63/E90)</f>
        <v>10492.103999999999</v>
      </c>
      <c r="F91" s="112"/>
      <c r="G91" s="113"/>
    </row>
    <row r="92" spans="2:7" ht="15.65" customHeight="1" x14ac:dyDescent="0.35">
      <c r="B92" s="80" t="s">
        <v>56</v>
      </c>
      <c r="C92" s="87"/>
      <c r="D92" s="87"/>
      <c r="E92" s="87"/>
      <c r="F92" s="87"/>
      <c r="G92" s="87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2022-01-10T18:00:23Z</cp:lastPrinted>
  <dcterms:created xsi:type="dcterms:W3CDTF">2020-11-27T12:49:26Z</dcterms:created>
  <dcterms:modified xsi:type="dcterms:W3CDTF">2023-01-24T13:21:34Z</dcterms:modified>
</cp:coreProperties>
</file>