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MAIZ CHOC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62" i="1" l="1"/>
  <c r="G52" i="1"/>
  <c r="G53" i="1"/>
  <c r="G55" i="1"/>
  <c r="G56" i="1"/>
  <c r="G57" i="1"/>
  <c r="G36" i="1"/>
  <c r="G37" i="1"/>
  <c r="G38" i="1"/>
  <c r="G39" i="1"/>
  <c r="G40" i="1"/>
  <c r="G41" i="1"/>
  <c r="G42" i="1"/>
  <c r="G43" i="1"/>
  <c r="G44" i="1"/>
  <c r="G45" i="1"/>
  <c r="G35" i="1"/>
  <c r="G22" i="1"/>
  <c r="G23" i="1"/>
  <c r="G24" i="1"/>
  <c r="G25" i="1"/>
  <c r="G21" i="1"/>
  <c r="G26" i="1" s="1"/>
  <c r="G46" i="1" l="1"/>
  <c r="G50" i="1"/>
  <c r="G58" i="1" s="1"/>
  <c r="G68" i="1" l="1"/>
  <c r="G63" i="1"/>
  <c r="C87" i="1" s="1"/>
  <c r="C86" i="1" l="1"/>
  <c r="C85" i="1"/>
  <c r="C83" i="1" l="1"/>
  <c r="G31" i="1"/>
  <c r="G65" i="1" s="1"/>
  <c r="G66" i="1" l="1"/>
  <c r="G67" i="1" l="1"/>
  <c r="G69" i="1" s="1"/>
  <c r="C88" i="1"/>
  <c r="C94" i="1" l="1"/>
  <c r="C89" i="1"/>
  <c r="D88" i="1" s="1"/>
  <c r="D94" i="1"/>
  <c r="E94" i="1"/>
  <c r="D86" i="1" l="1"/>
  <c r="D83" i="1"/>
  <c r="D85" i="1"/>
  <c r="D87" i="1"/>
  <c r="D89" i="1" l="1"/>
</calcChain>
</file>

<file path=xl/sharedStrings.xml><?xml version="1.0" encoding="utf-8"?>
<sst xmlns="http://schemas.openxmlformats.org/spreadsheetml/2006/main" count="164" uniqueCount="107">
  <si>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</si>
  <si>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</si>
  <si>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</si>
  <si>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</si>
  <si>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</si>
  <si>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</si>
  <si>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</si>
  <si>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</si>
  <si>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</si>
  <si>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</si>
  <si>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</si>
  <si>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</si>
  <si>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</si>
  <si>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</si>
  <si>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</si>
  <si>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</si>
  <si>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</si>
  <si>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</si>
  <si>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</si>
  <si>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</si>
  <si>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</si>
  <si>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</si>
  <si>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</si>
  <si>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</si>
  <si>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</si>
  <si>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</si>
  <si>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</si>
  <si>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</si>
  <si>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</si>
  <si>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</si>
  <si>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</si>
  <si>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</si>
  <si>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</si>
  <si>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</si>
  <si>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</si>
  <si>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</si>
  <si>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</si>
  <si>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</si>
  <si>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</si>
  <si>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</si>
  <si>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</si>
  <si>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</si>
  <si>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</si>
  <si>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</si>
  <si>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</si>
  <si>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</si>
  <si>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</si>
  <si>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</si>
  <si>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</si>
  <si>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</si>
  <si>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</si>
  <si>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</si>
  <si>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</si>
  <si>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</si>
  <si>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</si>
  <si>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NIVEL TECNOLOGICO</t>
  </si>
  <si>
    <t>REGION</t>
  </si>
  <si>
    <t>AREA</t>
  </si>
  <si>
    <t>Las Cabras</t>
  </si>
  <si>
    <t>Septiembre</t>
  </si>
  <si>
    <t>Octubre</t>
  </si>
  <si>
    <t>Enero</t>
  </si>
  <si>
    <t>lt</t>
  </si>
  <si>
    <t>Oct - Dic</t>
  </si>
  <si>
    <t>B. O'Higgins</t>
  </si>
  <si>
    <t>Nov</t>
  </si>
  <si>
    <t>Agosto</t>
  </si>
  <si>
    <t>2.  Precio de Insumos corresponde a  precios  colocados en el predio del agricultor.</t>
  </si>
  <si>
    <t>Rendimiento (Un/hà)</t>
  </si>
  <si>
    <t>Medio</t>
  </si>
  <si>
    <t>Siembra (carga de Semilla y fert)</t>
  </si>
  <si>
    <t>Sept</t>
  </si>
  <si>
    <t>Aporca</t>
  </si>
  <si>
    <t>octubre</t>
  </si>
  <si>
    <t>Riego</t>
  </si>
  <si>
    <t>Dic</t>
  </si>
  <si>
    <t>Aradura (incorporacion rastrojos)</t>
  </si>
  <si>
    <t>Rastraje</t>
  </si>
  <si>
    <t>Aplicación herbicidas</t>
  </si>
  <si>
    <t xml:space="preserve">Rastrajes </t>
  </si>
  <si>
    <t>Acequiadura</t>
  </si>
  <si>
    <t>Acarreos Fertilizantes</t>
  </si>
  <si>
    <t>Sept - Oct</t>
  </si>
  <si>
    <t>Cosecha</t>
  </si>
  <si>
    <t>Abril</t>
  </si>
  <si>
    <t>SEMILLA</t>
  </si>
  <si>
    <t>Bolsa</t>
  </si>
  <si>
    <t>Urea</t>
  </si>
  <si>
    <t>Jun. a Nov.</t>
  </si>
  <si>
    <t>Primagram Gold 660 SC</t>
  </si>
  <si>
    <t>Bengala 200 WP</t>
  </si>
  <si>
    <t xml:space="preserve">Zoom </t>
  </si>
  <si>
    <t>3. Precio esperado por ventas corresponde a precio colocado en el domicilio del comprador (Agrosuper San Pedro).</t>
  </si>
  <si>
    <t>(*): Este valor representa el valor mìnimo de venta del producto con IVA incluido</t>
  </si>
  <si>
    <t>Flete a Planta</t>
  </si>
  <si>
    <t>KG</t>
  </si>
  <si>
    <t>Mezcla 17-20-20</t>
  </si>
  <si>
    <t>MAIZ CHOCLO</t>
  </si>
  <si>
    <t>Prays 823</t>
  </si>
  <si>
    <t xml:space="preserve"> Enero</t>
  </si>
  <si>
    <t>Mercado local</t>
  </si>
  <si>
    <t>Heladas</t>
  </si>
  <si>
    <t>Siembra</t>
  </si>
  <si>
    <t>PRECIO ESPERADO ($/Unidades)</t>
  </si>
  <si>
    <t>RENDIMIENTO (Unid./Ha)</t>
  </si>
  <si>
    <t>ESCENARIOS COSTO UNITARIO  ($/uni)</t>
  </si>
  <si>
    <t>Costo unitario ($/uni)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</si>
</sst>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  <xf numFmtId="41" fontId="17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1" fillId="6" borderId="26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7" xfId="0" applyNumberFormat="1" applyFont="1" applyFill="1" applyBorder="1" applyAlignment="1">
      <alignment vertical="center"/>
    </xf>
    <xf numFmtId="49" fontId="12" fillId="8" borderId="28" xfId="0" applyNumberFormat="1" applyFont="1" applyFill="1" applyBorder="1" applyAlignment="1"/>
    <xf numFmtId="49" fontId="10" fillId="2" borderId="29" xfId="0" applyNumberFormat="1" applyFont="1" applyFill="1" applyBorder="1" applyAlignment="1">
      <alignment vertical="center"/>
    </xf>
    <xf numFmtId="9" fontId="12" fillId="2" borderId="30" xfId="0" applyNumberFormat="1" applyFont="1" applyFill="1" applyBorder="1" applyAlignment="1"/>
    <xf numFmtId="49" fontId="10" fillId="8" borderId="31" xfId="0" applyNumberFormat="1" applyFont="1" applyFill="1" applyBorder="1" applyAlignment="1">
      <alignment vertical="center"/>
    </xf>
    <xf numFmtId="165" fontId="10" fillId="8" borderId="32" xfId="0" applyNumberFormat="1" applyFont="1" applyFill="1" applyBorder="1" applyAlignment="1">
      <alignment vertical="center"/>
    </xf>
    <xf numFmtId="9" fontId="10" fillId="8" borderId="33" xfId="0" applyNumberFormat="1" applyFont="1" applyFill="1" applyBorder="1" applyAlignment="1">
      <alignment vertical="center"/>
    </xf>
    <xf numFmtId="0" fontId="12" fillId="9" borderId="36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7" xfId="0" applyNumberFormat="1" applyFont="1" applyFill="1" applyBorder="1" applyAlignment="1">
      <alignment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5" xfId="0" applyFont="1" applyFill="1" applyBorder="1" applyAlignment="1">
      <alignment vertical="center"/>
    </xf>
    <xf numFmtId="49" fontId="10" fillId="8" borderId="46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165" fontId="10" fillId="8" borderId="32" xfId="0" applyNumberFormat="1" applyFont="1" applyFill="1" applyBorder="1" applyAlignment="1">
      <alignment horizontal="center" vertical="center"/>
    </xf>
    <xf numFmtId="165" fontId="10" fillId="8" borderId="33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49" xfId="0" applyNumberFormat="1" applyFont="1" applyFill="1" applyBorder="1" applyAlignment="1">
      <alignment vertical="center" wrapText="1"/>
    </xf>
    <xf numFmtId="0" fontId="3" fillId="10" borderId="50" xfId="0" applyFont="1" applyFill="1" applyBorder="1" applyAlignment="1">
      <alignment horizontal="right"/>
    </xf>
    <xf numFmtId="0" fontId="3" fillId="2" borderId="6" xfId="0" applyFont="1" applyFill="1" applyBorder="1"/>
    <xf numFmtId="3" fontId="3" fillId="0" borderId="50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49" xfId="0" applyNumberFormat="1" applyFont="1" applyFill="1" applyBorder="1" applyAlignment="1">
      <alignment vertical="center" wrapText="1"/>
    </xf>
    <xf numFmtId="0" fontId="3" fillId="10" borderId="50" xfId="0" applyFont="1" applyFill="1" applyBorder="1" applyAlignment="1">
      <alignment horizontal="right" vertical="center" wrapText="1"/>
    </xf>
    <xf numFmtId="17" fontId="3" fillId="0" borderId="50" xfId="0" applyNumberFormat="1" applyFont="1" applyFill="1" applyBorder="1" applyAlignment="1">
      <alignment horizontal="right" vertical="center"/>
    </xf>
    <xf numFmtId="0" fontId="3" fillId="10" borderId="50" xfId="0" applyFont="1" applyFill="1" applyBorder="1" applyAlignment="1">
      <alignment horizontal="right" vertical="center"/>
    </xf>
    <xf numFmtId="3" fontId="3" fillId="0" borderId="50" xfId="0" applyNumberFormat="1" applyFont="1" applyFill="1" applyBorder="1" applyAlignment="1">
      <alignment horizontal="right" vertical="center"/>
    </xf>
    <xf numFmtId="3" fontId="3" fillId="0" borderId="50" xfId="0" applyNumberFormat="1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17" fontId="3" fillId="0" borderId="50" xfId="0" applyNumberFormat="1" applyFont="1" applyBorder="1" applyAlignment="1">
      <alignment horizontal="right" vertical="center"/>
    </xf>
    <xf numFmtId="17" fontId="3" fillId="10" borderId="50" xfId="0" applyNumberFormat="1" applyFont="1" applyFill="1" applyBorder="1" applyAlignment="1">
      <alignment horizontal="right" vertical="center"/>
    </xf>
    <xf numFmtId="0" fontId="3" fillId="0" borderId="50" xfId="0" applyFont="1" applyBorder="1" applyAlignment="1">
      <alignment horizontal="right" vertical="center" wrapText="1"/>
    </xf>
    <xf numFmtId="0" fontId="2" fillId="2" borderId="53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vertical="center"/>
    </xf>
    <xf numFmtId="41" fontId="10" fillId="8" borderId="47" xfId="2" applyFont="1" applyFill="1" applyBorder="1" applyAlignment="1">
      <alignment vertical="center"/>
    </xf>
    <xf numFmtId="41" fontId="10" fillId="8" borderId="48" xfId="2" applyFont="1" applyFill="1" applyBorder="1" applyAlignment="1">
      <alignment vertical="center"/>
    </xf>
    <xf numFmtId="0" fontId="19" fillId="2" borderId="11" xfId="0" applyFont="1" applyFill="1" applyBorder="1" applyAlignment="1">
      <alignment vertical="center"/>
    </xf>
    <xf numFmtId="49" fontId="15" fillId="9" borderId="34" xfId="0" applyNumberFormat="1" applyFont="1" applyFill="1" applyBorder="1" applyAlignment="1">
      <alignment vertical="center"/>
    </xf>
    <xf numFmtId="0" fontId="10" fillId="9" borderId="35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left"/>
    </xf>
    <xf numFmtId="49" fontId="3" fillId="2" borderId="52" xfId="0" applyNumberFormat="1" applyFont="1" applyFill="1" applyBorder="1" applyAlignment="1">
      <alignment horizontal="left"/>
    </xf>
  </cellXfs>
  <cellStyles count="3">
    <cellStyle name="Millares [0]" xfId="2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5974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127374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B1" zoomScale="124" zoomScaleNormal="124" workbookViewId="0">
      <selection activeCell="J3" sqref="J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0" customFormat="1" ht="12" customHeight="1" x14ac:dyDescent="0.25">
      <c r="A9" s="74"/>
      <c r="B9" s="75" t="s">
        <v>0</v>
      </c>
      <c r="C9" s="76" t="s">
        <v>97</v>
      </c>
      <c r="D9" s="77"/>
      <c r="E9" s="113" t="s">
        <v>104</v>
      </c>
      <c r="F9" s="114"/>
      <c r="G9" s="78">
        <v>30000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</row>
    <row r="10" spans="1:255" s="80" customFormat="1" ht="25.5" customHeight="1" x14ac:dyDescent="0.25">
      <c r="A10" s="74"/>
      <c r="B10" s="81" t="s">
        <v>1</v>
      </c>
      <c r="C10" s="82" t="s">
        <v>98</v>
      </c>
      <c r="D10" s="77"/>
      <c r="E10" s="111" t="s">
        <v>2</v>
      </c>
      <c r="F10" s="112"/>
      <c r="G10" s="83" t="s">
        <v>99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</row>
    <row r="11" spans="1:255" s="80" customFormat="1" ht="18" customHeight="1" x14ac:dyDescent="0.25">
      <c r="A11" s="74"/>
      <c r="B11" s="81" t="s">
        <v>55</v>
      </c>
      <c r="C11" s="84" t="s">
        <v>69</v>
      </c>
      <c r="D11" s="77"/>
      <c r="E11" s="111" t="s">
        <v>103</v>
      </c>
      <c r="F11" s="112"/>
      <c r="G11" s="85">
        <v>150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</row>
    <row r="12" spans="1:255" s="80" customFormat="1" ht="11.25" customHeight="1" x14ac:dyDescent="0.25">
      <c r="A12" s="74"/>
      <c r="B12" s="81" t="s">
        <v>56</v>
      </c>
      <c r="C12" s="84" t="s">
        <v>64</v>
      </c>
      <c r="D12" s="77"/>
      <c r="E12" s="119" t="s">
        <v>3</v>
      </c>
      <c r="F12" s="120"/>
      <c r="G12" s="86">
        <f>+G9*G11</f>
        <v>4500000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</row>
    <row r="13" spans="1:255" s="80" customFormat="1" ht="11.25" customHeight="1" x14ac:dyDescent="0.25">
      <c r="A13" s="74"/>
      <c r="B13" s="81" t="s">
        <v>57</v>
      </c>
      <c r="C13" s="84" t="s">
        <v>58</v>
      </c>
      <c r="D13" s="77"/>
      <c r="E13" s="111" t="s">
        <v>4</v>
      </c>
      <c r="F13" s="112"/>
      <c r="G13" s="87" t="s">
        <v>100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  <c r="IU13" s="79"/>
    </row>
    <row r="14" spans="1:255" s="80" customFormat="1" ht="15" x14ac:dyDescent="0.25">
      <c r="A14" s="74"/>
      <c r="B14" s="81" t="s">
        <v>5</v>
      </c>
      <c r="C14" s="82" t="s">
        <v>58</v>
      </c>
      <c r="D14" s="77"/>
      <c r="E14" s="111" t="s">
        <v>6</v>
      </c>
      <c r="F14" s="112"/>
      <c r="G14" s="88" t="s">
        <v>61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  <c r="IU14" s="79"/>
    </row>
    <row r="15" spans="1:255" s="80" customFormat="1" ht="25.5" customHeight="1" x14ac:dyDescent="0.25">
      <c r="A15" s="74"/>
      <c r="B15" s="81" t="s">
        <v>7</v>
      </c>
      <c r="C15" s="89">
        <v>44927</v>
      </c>
      <c r="D15" s="77"/>
      <c r="E15" s="115" t="s">
        <v>8</v>
      </c>
      <c r="F15" s="116"/>
      <c r="G15" s="90" t="s">
        <v>101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  <c r="IU15" s="79"/>
    </row>
    <row r="16" spans="1:255" ht="12" customHeight="1" x14ac:dyDescent="0.25">
      <c r="A16" s="2"/>
      <c r="B16" s="91"/>
      <c r="C16" s="6"/>
      <c r="D16" s="7"/>
      <c r="E16" s="8"/>
      <c r="F16" s="8"/>
      <c r="G16" s="92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17" t="s">
        <v>9</v>
      </c>
      <c r="C17" s="118"/>
      <c r="D17" s="118"/>
      <c r="E17" s="118"/>
      <c r="F17" s="118"/>
      <c r="G17" s="11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93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94" t="s">
        <v>10</v>
      </c>
      <c r="C19" s="95"/>
      <c r="D19" s="96"/>
      <c r="E19" s="96"/>
      <c r="F19" s="97"/>
      <c r="G19" s="98"/>
    </row>
    <row r="20" spans="1:255" ht="24" customHeight="1" x14ac:dyDescent="0.25">
      <c r="A20" s="5"/>
      <c r="B20" s="99" t="s">
        <v>11</v>
      </c>
      <c r="C20" s="100" t="s">
        <v>12</v>
      </c>
      <c r="D20" s="100" t="s">
        <v>13</v>
      </c>
      <c r="E20" s="99" t="s">
        <v>14</v>
      </c>
      <c r="F20" s="100" t="s">
        <v>15</v>
      </c>
      <c r="G20" s="99" t="s">
        <v>16</v>
      </c>
    </row>
    <row r="21" spans="1:255" s="80" customFormat="1" ht="12" customHeight="1" x14ac:dyDescent="0.25">
      <c r="A21" s="74"/>
      <c r="B21" s="101" t="s">
        <v>70</v>
      </c>
      <c r="C21" s="102" t="s">
        <v>17</v>
      </c>
      <c r="D21" s="102">
        <v>0.3</v>
      </c>
      <c r="E21" s="102" t="s">
        <v>71</v>
      </c>
      <c r="F21" s="103">
        <v>23000</v>
      </c>
      <c r="G21" s="104">
        <f>+F21*D21</f>
        <v>6900</v>
      </c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  <c r="IU21" s="79"/>
    </row>
    <row r="22" spans="1:255" s="80" customFormat="1" ht="12" customHeight="1" x14ac:dyDescent="0.25">
      <c r="A22" s="74"/>
      <c r="B22" s="101" t="s">
        <v>72</v>
      </c>
      <c r="C22" s="102" t="s">
        <v>17</v>
      </c>
      <c r="D22" s="102">
        <v>0.3</v>
      </c>
      <c r="E22" s="102" t="s">
        <v>73</v>
      </c>
      <c r="F22" s="103">
        <v>23000</v>
      </c>
      <c r="G22" s="104">
        <f t="shared" ref="G22:G25" si="0">+F22*D22</f>
        <v>6900</v>
      </c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  <c r="IU22" s="79"/>
    </row>
    <row r="23" spans="1:255" s="80" customFormat="1" ht="12" customHeight="1" x14ac:dyDescent="0.25">
      <c r="A23" s="74"/>
      <c r="B23" s="101" t="s">
        <v>74</v>
      </c>
      <c r="C23" s="102" t="s">
        <v>17</v>
      </c>
      <c r="D23" s="102">
        <v>1</v>
      </c>
      <c r="E23" s="102" t="s">
        <v>65</v>
      </c>
      <c r="F23" s="103">
        <v>23000</v>
      </c>
      <c r="G23" s="104">
        <f t="shared" si="0"/>
        <v>23000</v>
      </c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  <c r="IU23" s="79"/>
    </row>
    <row r="24" spans="1:255" s="80" customFormat="1" ht="12" customHeight="1" x14ac:dyDescent="0.25">
      <c r="A24" s="74"/>
      <c r="B24" s="101" t="s">
        <v>74</v>
      </c>
      <c r="C24" s="102" t="s">
        <v>17</v>
      </c>
      <c r="D24" s="102">
        <v>3</v>
      </c>
      <c r="E24" s="102" t="s">
        <v>75</v>
      </c>
      <c r="F24" s="103">
        <v>23000</v>
      </c>
      <c r="G24" s="104">
        <f t="shared" si="0"/>
        <v>69000</v>
      </c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  <c r="IU24" s="79"/>
    </row>
    <row r="25" spans="1:255" s="80" customFormat="1" ht="12" customHeight="1" x14ac:dyDescent="0.25">
      <c r="A25" s="74"/>
      <c r="B25" s="101" t="s">
        <v>74</v>
      </c>
      <c r="C25" s="102" t="s">
        <v>17</v>
      </c>
      <c r="D25" s="102">
        <v>3</v>
      </c>
      <c r="E25" s="102" t="s">
        <v>61</v>
      </c>
      <c r="F25" s="103">
        <v>23000</v>
      </c>
      <c r="G25" s="104">
        <f t="shared" si="0"/>
        <v>69000</v>
      </c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  <c r="IU25" s="79"/>
    </row>
    <row r="26" spans="1:255" ht="11.25" customHeight="1" x14ac:dyDescent="0.25">
      <c r="B26" s="16" t="s">
        <v>18</v>
      </c>
      <c r="C26" s="17"/>
      <c r="D26" s="17"/>
      <c r="E26" s="17"/>
      <c r="F26" s="18"/>
      <c r="G26" s="105">
        <f>SUM(G21:G25)</f>
        <v>174800</v>
      </c>
    </row>
    <row r="27" spans="1:255" ht="15.75" customHeight="1" x14ac:dyDescent="0.25">
      <c r="A27" s="5"/>
      <c r="B27" s="13"/>
      <c r="C27" s="14"/>
      <c r="D27" s="14"/>
      <c r="E27" s="14"/>
      <c r="F27" s="15"/>
      <c r="G27" s="15"/>
      <c r="K27" s="71"/>
    </row>
    <row r="28" spans="1:255" ht="12" customHeight="1" x14ac:dyDescent="0.25">
      <c r="A28" s="5"/>
      <c r="B28" s="94" t="s">
        <v>19</v>
      </c>
      <c r="C28" s="95"/>
      <c r="D28" s="96"/>
      <c r="E28" s="96"/>
      <c r="F28" s="97"/>
      <c r="G28" s="98"/>
    </row>
    <row r="29" spans="1:255" ht="24" customHeight="1" x14ac:dyDescent="0.25">
      <c r="A29" s="5"/>
      <c r="B29" s="99" t="s">
        <v>11</v>
      </c>
      <c r="C29" s="100" t="s">
        <v>12</v>
      </c>
      <c r="D29" s="100" t="s">
        <v>13</v>
      </c>
      <c r="E29" s="99" t="s">
        <v>14</v>
      </c>
      <c r="F29" s="100" t="s">
        <v>15</v>
      </c>
      <c r="G29" s="99" t="s">
        <v>16</v>
      </c>
    </row>
    <row r="30" spans="1:255" s="80" customFormat="1" ht="12" customHeight="1" x14ac:dyDescent="0.25">
      <c r="A30" s="74"/>
      <c r="B30" s="101"/>
      <c r="C30" s="102"/>
      <c r="D30" s="102"/>
      <c r="E30" s="102"/>
      <c r="F30" s="103"/>
      <c r="G30" s="104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  <c r="IU30" s="79"/>
    </row>
    <row r="31" spans="1:255" ht="11.25" customHeight="1" x14ac:dyDescent="0.25">
      <c r="B31" s="16" t="s">
        <v>20</v>
      </c>
      <c r="C31" s="17"/>
      <c r="D31" s="17"/>
      <c r="E31" s="17"/>
      <c r="F31" s="18"/>
      <c r="G31" s="105">
        <f>SUM(G30)</f>
        <v>0</v>
      </c>
    </row>
    <row r="32" spans="1:255" ht="15.75" customHeight="1" x14ac:dyDescent="0.25">
      <c r="A32" s="5"/>
      <c r="B32" s="13"/>
      <c r="C32" s="14"/>
      <c r="D32" s="14"/>
      <c r="E32" s="14"/>
      <c r="F32" s="15"/>
      <c r="G32" s="15"/>
      <c r="K32" s="71"/>
    </row>
    <row r="33" spans="1:255" ht="12" customHeight="1" x14ac:dyDescent="0.25">
      <c r="A33" s="5"/>
      <c r="B33" s="94" t="s">
        <v>21</v>
      </c>
      <c r="C33" s="95"/>
      <c r="D33" s="96"/>
      <c r="E33" s="96"/>
      <c r="F33" s="97"/>
      <c r="G33" s="98"/>
    </row>
    <row r="34" spans="1:255" ht="24" customHeight="1" x14ac:dyDescent="0.25">
      <c r="A34" s="5"/>
      <c r="B34" s="99" t="s">
        <v>11</v>
      </c>
      <c r="C34" s="100" t="s">
        <v>12</v>
      </c>
      <c r="D34" s="100" t="s">
        <v>13</v>
      </c>
      <c r="E34" s="99" t="s">
        <v>14</v>
      </c>
      <c r="F34" s="100" t="s">
        <v>15</v>
      </c>
      <c r="G34" s="99" t="s">
        <v>16</v>
      </c>
    </row>
    <row r="35" spans="1:255" s="80" customFormat="1" ht="12" customHeight="1" x14ac:dyDescent="0.25">
      <c r="A35" s="74"/>
      <c r="B35" s="101" t="s">
        <v>76</v>
      </c>
      <c r="C35" s="102" t="s">
        <v>22</v>
      </c>
      <c r="D35" s="102">
        <v>0.25</v>
      </c>
      <c r="E35" s="102" t="s">
        <v>66</v>
      </c>
      <c r="F35" s="103">
        <v>424390</v>
      </c>
      <c r="G35" s="104">
        <f>+F35*D35</f>
        <v>106097.5</v>
      </c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  <c r="IU35" s="79"/>
    </row>
    <row r="36" spans="1:255" s="80" customFormat="1" ht="12" customHeight="1" x14ac:dyDescent="0.25">
      <c r="A36" s="74"/>
      <c r="B36" s="101" t="s">
        <v>77</v>
      </c>
      <c r="C36" s="102" t="s">
        <v>22</v>
      </c>
      <c r="D36" s="102">
        <v>0.13</v>
      </c>
      <c r="E36" s="102" t="s">
        <v>71</v>
      </c>
      <c r="F36" s="103">
        <v>395841</v>
      </c>
      <c r="G36" s="104">
        <f t="shared" ref="G36:G45" si="1">+F36*D36</f>
        <v>51459.33</v>
      </c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  <c r="IU36" s="79"/>
    </row>
    <row r="37" spans="1:255" s="80" customFormat="1" ht="12" customHeight="1" x14ac:dyDescent="0.25">
      <c r="A37" s="74"/>
      <c r="B37" s="101" t="s">
        <v>77</v>
      </c>
      <c r="C37" s="102" t="s">
        <v>22</v>
      </c>
      <c r="D37" s="102">
        <v>0.13</v>
      </c>
      <c r="E37" s="102" t="s">
        <v>71</v>
      </c>
      <c r="F37" s="103">
        <v>395841</v>
      </c>
      <c r="G37" s="104">
        <f t="shared" si="1"/>
        <v>51459.33</v>
      </c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  <c r="IL37" s="79"/>
      <c r="IM37" s="79"/>
      <c r="IN37" s="79"/>
      <c r="IO37" s="79"/>
      <c r="IP37" s="79"/>
      <c r="IQ37" s="79"/>
      <c r="IR37" s="79"/>
      <c r="IS37" s="79"/>
      <c r="IT37" s="79"/>
      <c r="IU37" s="79"/>
    </row>
    <row r="38" spans="1:255" s="80" customFormat="1" ht="12" customHeight="1" x14ac:dyDescent="0.25">
      <c r="A38" s="74"/>
      <c r="B38" s="101" t="s">
        <v>78</v>
      </c>
      <c r="C38" s="102" t="s">
        <v>22</v>
      </c>
      <c r="D38" s="102">
        <v>0.06</v>
      </c>
      <c r="E38" s="102" t="s">
        <v>71</v>
      </c>
      <c r="F38" s="103">
        <v>407151</v>
      </c>
      <c r="G38" s="104">
        <f t="shared" si="1"/>
        <v>24429.059999999998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  <c r="IL38" s="79"/>
      <c r="IM38" s="79"/>
      <c r="IN38" s="79"/>
      <c r="IO38" s="79"/>
      <c r="IP38" s="79"/>
      <c r="IQ38" s="79"/>
      <c r="IR38" s="79"/>
      <c r="IS38" s="79"/>
      <c r="IT38" s="79"/>
      <c r="IU38" s="79"/>
    </row>
    <row r="39" spans="1:255" s="80" customFormat="1" ht="12" customHeight="1" x14ac:dyDescent="0.25">
      <c r="A39" s="74"/>
      <c r="B39" s="101" t="s">
        <v>79</v>
      </c>
      <c r="C39" s="102" t="s">
        <v>22</v>
      </c>
      <c r="D39" s="102">
        <v>0.13</v>
      </c>
      <c r="E39" s="102" t="s">
        <v>71</v>
      </c>
      <c r="F39" s="103">
        <v>395841</v>
      </c>
      <c r="G39" s="104">
        <f t="shared" si="1"/>
        <v>51459.33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  <c r="IL39" s="79"/>
      <c r="IM39" s="79"/>
      <c r="IN39" s="79"/>
      <c r="IO39" s="79"/>
      <c r="IP39" s="79"/>
      <c r="IQ39" s="79"/>
      <c r="IR39" s="79"/>
      <c r="IS39" s="79"/>
      <c r="IT39" s="79"/>
      <c r="IU39" s="79"/>
    </row>
    <row r="40" spans="1:255" s="80" customFormat="1" ht="12" customHeight="1" x14ac:dyDescent="0.25">
      <c r="A40" s="74"/>
      <c r="B40" s="101" t="s">
        <v>102</v>
      </c>
      <c r="C40" s="102" t="s">
        <v>22</v>
      </c>
      <c r="D40" s="102">
        <v>0.1</v>
      </c>
      <c r="E40" s="102" t="s">
        <v>71</v>
      </c>
      <c r="F40" s="103">
        <v>494802</v>
      </c>
      <c r="G40" s="104">
        <f t="shared" si="1"/>
        <v>49480.200000000004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  <c r="IL40" s="79"/>
      <c r="IM40" s="79"/>
      <c r="IN40" s="79"/>
      <c r="IO40" s="79"/>
      <c r="IP40" s="79"/>
      <c r="IQ40" s="79"/>
      <c r="IR40" s="79"/>
      <c r="IS40" s="79"/>
      <c r="IT40" s="79"/>
      <c r="IU40" s="79"/>
    </row>
    <row r="41" spans="1:255" s="80" customFormat="1" ht="12" customHeight="1" x14ac:dyDescent="0.25">
      <c r="A41" s="74"/>
      <c r="B41" s="101" t="s">
        <v>80</v>
      </c>
      <c r="C41" s="102" t="s">
        <v>22</v>
      </c>
      <c r="D41" s="102">
        <v>0.15</v>
      </c>
      <c r="E41" s="102" t="s">
        <v>71</v>
      </c>
      <c r="F41" s="103">
        <v>95040</v>
      </c>
      <c r="G41" s="104">
        <f t="shared" si="1"/>
        <v>14256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  <c r="IL41" s="79"/>
      <c r="IM41" s="79"/>
      <c r="IN41" s="79"/>
      <c r="IO41" s="79"/>
      <c r="IP41" s="79"/>
      <c r="IQ41" s="79"/>
      <c r="IR41" s="79"/>
      <c r="IS41" s="79"/>
      <c r="IT41" s="79"/>
      <c r="IU41" s="79"/>
    </row>
    <row r="42" spans="1:255" s="80" customFormat="1" ht="12" customHeight="1" x14ac:dyDescent="0.25">
      <c r="A42" s="74"/>
      <c r="B42" s="101" t="s">
        <v>78</v>
      </c>
      <c r="C42" s="102" t="s">
        <v>22</v>
      </c>
      <c r="D42" s="102">
        <v>0.06</v>
      </c>
      <c r="E42" s="102" t="s">
        <v>73</v>
      </c>
      <c r="F42" s="103">
        <v>407151</v>
      </c>
      <c r="G42" s="104">
        <f t="shared" si="1"/>
        <v>24429.059999999998</v>
      </c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  <c r="IL42" s="79"/>
      <c r="IM42" s="79"/>
      <c r="IN42" s="79"/>
      <c r="IO42" s="79"/>
      <c r="IP42" s="79"/>
      <c r="IQ42" s="79"/>
      <c r="IR42" s="79"/>
      <c r="IS42" s="79"/>
      <c r="IT42" s="79"/>
      <c r="IU42" s="79"/>
    </row>
    <row r="43" spans="1:255" s="80" customFormat="1" ht="12" customHeight="1" x14ac:dyDescent="0.25">
      <c r="A43" s="74"/>
      <c r="B43" s="101" t="s">
        <v>81</v>
      </c>
      <c r="C43" s="102" t="s">
        <v>22</v>
      </c>
      <c r="D43" s="102">
        <v>0.2</v>
      </c>
      <c r="E43" s="102" t="s">
        <v>82</v>
      </c>
      <c r="F43" s="103">
        <v>95040</v>
      </c>
      <c r="G43" s="104">
        <f t="shared" si="1"/>
        <v>19008</v>
      </c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  <c r="IL43" s="79"/>
      <c r="IM43" s="79"/>
      <c r="IN43" s="79"/>
      <c r="IO43" s="79"/>
      <c r="IP43" s="79"/>
      <c r="IQ43" s="79"/>
      <c r="IR43" s="79"/>
      <c r="IS43" s="79"/>
      <c r="IT43" s="79"/>
      <c r="IU43" s="79"/>
    </row>
    <row r="44" spans="1:255" s="80" customFormat="1" ht="12" customHeight="1" x14ac:dyDescent="0.25">
      <c r="A44" s="74"/>
      <c r="B44" s="101" t="s">
        <v>72</v>
      </c>
      <c r="C44" s="102" t="s">
        <v>22</v>
      </c>
      <c r="D44" s="102">
        <v>0.2</v>
      </c>
      <c r="E44" s="102" t="s">
        <v>65</v>
      </c>
      <c r="F44" s="103">
        <v>242820</v>
      </c>
      <c r="G44" s="104">
        <f t="shared" si="1"/>
        <v>48564</v>
      </c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  <c r="IL44" s="79"/>
      <c r="IM44" s="79"/>
      <c r="IN44" s="79"/>
      <c r="IO44" s="79"/>
      <c r="IP44" s="79"/>
      <c r="IQ44" s="79"/>
      <c r="IR44" s="79"/>
      <c r="IS44" s="79"/>
      <c r="IT44" s="79"/>
      <c r="IU44" s="79"/>
    </row>
    <row r="45" spans="1:255" s="80" customFormat="1" ht="12" customHeight="1" x14ac:dyDescent="0.25">
      <c r="A45" s="74"/>
      <c r="B45" s="101" t="s">
        <v>83</v>
      </c>
      <c r="C45" s="102" t="s">
        <v>22</v>
      </c>
      <c r="D45" s="102">
        <v>0.17</v>
      </c>
      <c r="E45" s="102" t="s">
        <v>84</v>
      </c>
      <c r="F45" s="103">
        <v>549780</v>
      </c>
      <c r="G45" s="104">
        <f t="shared" si="1"/>
        <v>93462.6</v>
      </c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  <c r="IL45" s="79"/>
      <c r="IM45" s="79"/>
      <c r="IN45" s="79"/>
      <c r="IO45" s="79"/>
      <c r="IP45" s="79"/>
      <c r="IQ45" s="79"/>
      <c r="IR45" s="79"/>
      <c r="IS45" s="79"/>
      <c r="IT45" s="79"/>
      <c r="IU45" s="79"/>
    </row>
    <row r="46" spans="1:255" ht="11.25" customHeight="1" x14ac:dyDescent="0.25">
      <c r="B46" s="16" t="s">
        <v>23</v>
      </c>
      <c r="C46" s="17"/>
      <c r="D46" s="17"/>
      <c r="E46" s="17"/>
      <c r="F46" s="18"/>
      <c r="G46" s="105">
        <f>SUM(G35:G45)</f>
        <v>534104.41</v>
      </c>
    </row>
    <row r="47" spans="1:255" ht="15.75" customHeight="1" x14ac:dyDescent="0.25">
      <c r="A47" s="5"/>
      <c r="B47" s="13"/>
      <c r="C47" s="14"/>
      <c r="D47" s="14"/>
      <c r="E47" s="14"/>
      <c r="F47" s="15"/>
      <c r="G47" s="15"/>
      <c r="K47" s="71"/>
    </row>
    <row r="48" spans="1:255" ht="12" customHeight="1" x14ac:dyDescent="0.25">
      <c r="A48" s="5"/>
      <c r="B48" s="94" t="s">
        <v>24</v>
      </c>
      <c r="C48" s="95"/>
      <c r="D48" s="96"/>
      <c r="E48" s="96"/>
      <c r="F48" s="97"/>
      <c r="G48" s="98"/>
    </row>
    <row r="49" spans="1:255" ht="24" customHeight="1" x14ac:dyDescent="0.25">
      <c r="A49" s="5"/>
      <c r="B49" s="99" t="s">
        <v>25</v>
      </c>
      <c r="C49" s="100" t="s">
        <v>26</v>
      </c>
      <c r="D49" s="100" t="s">
        <v>27</v>
      </c>
      <c r="E49" s="99" t="s">
        <v>14</v>
      </c>
      <c r="F49" s="100" t="s">
        <v>15</v>
      </c>
      <c r="G49" s="99" t="s">
        <v>16</v>
      </c>
    </row>
    <row r="50" spans="1:255" s="80" customFormat="1" ht="12" customHeight="1" x14ac:dyDescent="0.25">
      <c r="A50" s="74"/>
      <c r="B50" s="108" t="s">
        <v>85</v>
      </c>
      <c r="C50" s="102" t="s">
        <v>86</v>
      </c>
      <c r="D50" s="102">
        <v>1</v>
      </c>
      <c r="E50" s="102" t="s">
        <v>59</v>
      </c>
      <c r="F50" s="103">
        <v>283820</v>
      </c>
      <c r="G50" s="104">
        <f>+F50*D50</f>
        <v>283820</v>
      </c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</row>
    <row r="51" spans="1:255" s="80" customFormat="1" ht="12" customHeight="1" x14ac:dyDescent="0.25">
      <c r="A51" s="74"/>
      <c r="B51" s="108" t="s">
        <v>28</v>
      </c>
      <c r="C51" s="102"/>
      <c r="D51" s="102"/>
      <c r="E51" s="102"/>
      <c r="F51" s="103"/>
      <c r="G51" s="104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</row>
    <row r="52" spans="1:255" s="80" customFormat="1" ht="12" customHeight="1" x14ac:dyDescent="0.25">
      <c r="A52" s="74"/>
      <c r="B52" s="101" t="s">
        <v>87</v>
      </c>
      <c r="C52" s="102" t="s">
        <v>29</v>
      </c>
      <c r="D52" s="102">
        <v>500</v>
      </c>
      <c r="E52" s="102" t="s">
        <v>88</v>
      </c>
      <c r="F52" s="103">
        <v>970</v>
      </c>
      <c r="G52" s="104">
        <f t="shared" ref="G52:G57" si="2">+F52*D52</f>
        <v>485000</v>
      </c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  <c r="EO52" s="79"/>
      <c r="EP52" s="79"/>
      <c r="EQ52" s="79"/>
      <c r="ER52" s="79"/>
      <c r="ES52" s="79"/>
      <c r="ET52" s="79"/>
      <c r="EU52" s="79"/>
      <c r="EV52" s="79"/>
      <c r="EW52" s="79"/>
      <c r="EX52" s="79"/>
      <c r="EY52" s="79"/>
      <c r="EZ52" s="79"/>
      <c r="FA52" s="79"/>
      <c r="FB52" s="79"/>
      <c r="FC52" s="79"/>
      <c r="FD52" s="79"/>
      <c r="FE52" s="79"/>
      <c r="FF52" s="79"/>
      <c r="FG52" s="79"/>
      <c r="FH52" s="79"/>
      <c r="FI52" s="79"/>
      <c r="FJ52" s="79"/>
      <c r="FK52" s="79"/>
      <c r="FL52" s="79"/>
      <c r="FM52" s="79"/>
      <c r="FN52" s="79"/>
      <c r="FO52" s="79"/>
      <c r="FP52" s="79"/>
      <c r="FQ52" s="79"/>
      <c r="FR52" s="79"/>
      <c r="FS52" s="79"/>
      <c r="FT52" s="79"/>
      <c r="FU52" s="79"/>
      <c r="FV52" s="79"/>
      <c r="FW52" s="79"/>
      <c r="FX52" s="79"/>
      <c r="FY52" s="79"/>
      <c r="FZ52" s="79"/>
      <c r="GA52" s="79"/>
      <c r="GB52" s="79"/>
      <c r="GC52" s="79"/>
      <c r="GD52" s="79"/>
      <c r="GE52" s="79"/>
      <c r="GF52" s="79"/>
      <c r="GG52" s="79"/>
      <c r="GH52" s="79"/>
      <c r="GI52" s="79"/>
      <c r="GJ52" s="79"/>
      <c r="GK52" s="79"/>
      <c r="GL52" s="79"/>
      <c r="GM52" s="79"/>
      <c r="GN52" s="79"/>
      <c r="GO52" s="79"/>
      <c r="GP52" s="79"/>
      <c r="GQ52" s="79"/>
      <c r="GR52" s="79"/>
      <c r="GS52" s="79"/>
      <c r="GT52" s="79"/>
      <c r="GU52" s="79"/>
      <c r="GV52" s="79"/>
      <c r="GW52" s="79"/>
      <c r="GX52" s="79"/>
      <c r="GY52" s="79"/>
      <c r="GZ52" s="79"/>
      <c r="HA52" s="79"/>
      <c r="HB52" s="79"/>
      <c r="HC52" s="79"/>
      <c r="HD52" s="79"/>
      <c r="HE52" s="79"/>
      <c r="HF52" s="79"/>
      <c r="HG52" s="79"/>
      <c r="HH52" s="79"/>
      <c r="HI52" s="79"/>
      <c r="HJ52" s="79"/>
      <c r="HK52" s="79"/>
      <c r="HL52" s="79"/>
      <c r="HM52" s="79"/>
      <c r="HN52" s="79"/>
      <c r="HO52" s="79"/>
      <c r="HP52" s="79"/>
      <c r="HQ52" s="79"/>
      <c r="HR52" s="79"/>
      <c r="HS52" s="79"/>
      <c r="HT52" s="79"/>
      <c r="HU52" s="79"/>
      <c r="HV52" s="79"/>
      <c r="HW52" s="79"/>
      <c r="HX52" s="79"/>
      <c r="HY52" s="79"/>
      <c r="HZ52" s="79"/>
      <c r="IA52" s="79"/>
      <c r="IB52" s="79"/>
      <c r="IC52" s="79"/>
      <c r="ID52" s="79"/>
      <c r="IE52" s="79"/>
      <c r="IF52" s="79"/>
      <c r="IG52" s="79"/>
      <c r="IH52" s="79"/>
      <c r="II52" s="79"/>
      <c r="IJ52" s="79"/>
      <c r="IK52" s="79"/>
      <c r="IL52" s="79"/>
      <c r="IM52" s="79"/>
      <c r="IN52" s="79"/>
      <c r="IO52" s="79"/>
      <c r="IP52" s="79"/>
      <c r="IQ52" s="79"/>
      <c r="IR52" s="79"/>
      <c r="IS52" s="79"/>
      <c r="IT52" s="79"/>
      <c r="IU52" s="79"/>
    </row>
    <row r="53" spans="1:255" s="80" customFormat="1" ht="12" customHeight="1" x14ac:dyDescent="0.25">
      <c r="A53" s="74"/>
      <c r="B53" s="101" t="s">
        <v>96</v>
      </c>
      <c r="C53" s="102" t="s">
        <v>29</v>
      </c>
      <c r="D53" s="102">
        <v>550</v>
      </c>
      <c r="E53" s="102" t="s">
        <v>59</v>
      </c>
      <c r="F53" s="103">
        <v>1202</v>
      </c>
      <c r="G53" s="104">
        <f t="shared" si="2"/>
        <v>661100</v>
      </c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  <c r="IR53" s="79"/>
      <c r="IS53" s="79"/>
      <c r="IT53" s="79"/>
      <c r="IU53" s="79"/>
    </row>
    <row r="54" spans="1:255" s="80" customFormat="1" ht="12" customHeight="1" x14ac:dyDescent="0.25">
      <c r="A54" s="74"/>
      <c r="B54" s="108" t="s">
        <v>30</v>
      </c>
      <c r="C54" s="102"/>
      <c r="D54" s="102"/>
      <c r="E54" s="102"/>
      <c r="F54" s="103"/>
      <c r="G54" s="104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  <c r="EO54" s="79"/>
      <c r="EP54" s="79"/>
      <c r="EQ54" s="79"/>
      <c r="ER54" s="79"/>
      <c r="ES54" s="79"/>
      <c r="ET54" s="79"/>
      <c r="EU54" s="79"/>
      <c r="EV54" s="79"/>
      <c r="EW54" s="79"/>
      <c r="EX54" s="79"/>
      <c r="EY54" s="79"/>
      <c r="EZ54" s="79"/>
      <c r="FA54" s="79"/>
      <c r="FB54" s="79"/>
      <c r="FC54" s="79"/>
      <c r="FD54" s="79"/>
      <c r="FE54" s="79"/>
      <c r="FF54" s="79"/>
      <c r="FG54" s="79"/>
      <c r="FH54" s="79"/>
      <c r="FI54" s="79"/>
      <c r="FJ54" s="79"/>
      <c r="FK54" s="79"/>
      <c r="FL54" s="79"/>
      <c r="FM54" s="79"/>
      <c r="FN54" s="79"/>
      <c r="FO54" s="79"/>
      <c r="FP54" s="79"/>
      <c r="FQ54" s="79"/>
      <c r="FR54" s="79"/>
      <c r="FS54" s="79"/>
      <c r="FT54" s="79"/>
      <c r="FU54" s="79"/>
      <c r="FV54" s="79"/>
      <c r="FW54" s="79"/>
      <c r="FX54" s="79"/>
      <c r="FY54" s="79"/>
      <c r="FZ54" s="79"/>
      <c r="GA54" s="79"/>
      <c r="GB54" s="79"/>
      <c r="GC54" s="79"/>
      <c r="GD54" s="79"/>
      <c r="GE54" s="79"/>
      <c r="GF54" s="79"/>
      <c r="GG54" s="79"/>
      <c r="GH54" s="79"/>
      <c r="GI54" s="79"/>
      <c r="GJ54" s="79"/>
      <c r="GK54" s="79"/>
      <c r="GL54" s="79"/>
      <c r="GM54" s="79"/>
      <c r="GN54" s="79"/>
      <c r="GO54" s="79"/>
      <c r="GP54" s="79"/>
      <c r="GQ54" s="79"/>
      <c r="GR54" s="79"/>
      <c r="GS54" s="79"/>
      <c r="GT54" s="79"/>
      <c r="GU54" s="79"/>
      <c r="GV54" s="79"/>
      <c r="GW54" s="79"/>
      <c r="GX54" s="79"/>
      <c r="GY54" s="79"/>
      <c r="GZ54" s="79"/>
      <c r="HA54" s="79"/>
      <c r="HB54" s="79"/>
      <c r="HC54" s="79"/>
      <c r="HD54" s="79"/>
      <c r="HE54" s="79"/>
      <c r="HF54" s="79"/>
      <c r="HG54" s="79"/>
      <c r="HH54" s="79"/>
      <c r="HI54" s="79"/>
      <c r="HJ54" s="79"/>
      <c r="HK54" s="79"/>
      <c r="HL54" s="79"/>
      <c r="HM54" s="79"/>
      <c r="HN54" s="79"/>
      <c r="HO54" s="79"/>
      <c r="HP54" s="79"/>
      <c r="HQ54" s="79"/>
      <c r="HR54" s="79"/>
      <c r="HS54" s="79"/>
      <c r="HT54" s="79"/>
      <c r="HU54" s="79"/>
      <c r="HV54" s="79"/>
      <c r="HW54" s="79"/>
      <c r="HX54" s="79"/>
      <c r="HY54" s="79"/>
      <c r="HZ54" s="79"/>
      <c r="IA54" s="79"/>
      <c r="IB54" s="79"/>
      <c r="IC54" s="79"/>
      <c r="ID54" s="79"/>
      <c r="IE54" s="79"/>
      <c r="IF54" s="79"/>
      <c r="IG54" s="79"/>
      <c r="IH54" s="79"/>
      <c r="II54" s="79"/>
      <c r="IJ54" s="79"/>
      <c r="IK54" s="79"/>
      <c r="IL54" s="79"/>
      <c r="IM54" s="79"/>
      <c r="IN54" s="79"/>
      <c r="IO54" s="79"/>
      <c r="IP54" s="79"/>
      <c r="IQ54" s="79"/>
      <c r="IR54" s="79"/>
      <c r="IS54" s="79"/>
      <c r="IT54" s="79"/>
      <c r="IU54" s="79"/>
    </row>
    <row r="55" spans="1:255" s="80" customFormat="1" ht="12" customHeight="1" x14ac:dyDescent="0.25">
      <c r="A55" s="74"/>
      <c r="B55" s="101" t="s">
        <v>89</v>
      </c>
      <c r="C55" s="102" t="s">
        <v>62</v>
      </c>
      <c r="D55" s="102">
        <v>4</v>
      </c>
      <c r="E55" s="102" t="s">
        <v>59</v>
      </c>
      <c r="F55" s="103">
        <v>13600</v>
      </c>
      <c r="G55" s="104">
        <f t="shared" si="2"/>
        <v>54400</v>
      </c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  <c r="EO55" s="79"/>
      <c r="EP55" s="79"/>
      <c r="EQ55" s="79"/>
      <c r="ER55" s="79"/>
      <c r="ES55" s="79"/>
      <c r="ET55" s="79"/>
      <c r="EU55" s="79"/>
      <c r="EV55" s="79"/>
      <c r="EW55" s="79"/>
      <c r="EX55" s="79"/>
      <c r="EY55" s="79"/>
      <c r="EZ55" s="79"/>
      <c r="FA55" s="79"/>
      <c r="FB55" s="79"/>
      <c r="FC55" s="79"/>
      <c r="FD55" s="79"/>
      <c r="FE55" s="79"/>
      <c r="FF55" s="79"/>
      <c r="FG55" s="79"/>
      <c r="FH55" s="79"/>
      <c r="FI55" s="79"/>
      <c r="FJ55" s="79"/>
      <c r="FK55" s="79"/>
      <c r="FL55" s="79"/>
      <c r="FM55" s="79"/>
      <c r="FN55" s="79"/>
      <c r="FO55" s="79"/>
      <c r="FP55" s="79"/>
      <c r="FQ55" s="79"/>
      <c r="FR55" s="79"/>
      <c r="FS55" s="79"/>
      <c r="FT55" s="79"/>
      <c r="FU55" s="79"/>
      <c r="FV55" s="79"/>
      <c r="FW55" s="79"/>
      <c r="FX55" s="79"/>
      <c r="FY55" s="79"/>
      <c r="FZ55" s="79"/>
      <c r="GA55" s="79"/>
      <c r="GB55" s="79"/>
      <c r="GC55" s="79"/>
      <c r="GD55" s="79"/>
      <c r="GE55" s="79"/>
      <c r="GF55" s="79"/>
      <c r="GG55" s="79"/>
      <c r="GH55" s="79"/>
      <c r="GI55" s="79"/>
      <c r="GJ55" s="79"/>
      <c r="GK55" s="79"/>
      <c r="GL55" s="79"/>
      <c r="GM55" s="79"/>
      <c r="GN55" s="79"/>
      <c r="GO55" s="79"/>
      <c r="GP55" s="79"/>
      <c r="GQ55" s="79"/>
      <c r="GR55" s="79"/>
      <c r="GS55" s="79"/>
      <c r="GT55" s="79"/>
      <c r="GU55" s="79"/>
      <c r="GV55" s="79"/>
      <c r="GW55" s="79"/>
      <c r="GX55" s="79"/>
      <c r="GY55" s="79"/>
      <c r="GZ55" s="79"/>
      <c r="HA55" s="79"/>
      <c r="HB55" s="79"/>
      <c r="HC55" s="79"/>
      <c r="HD55" s="79"/>
      <c r="HE55" s="79"/>
      <c r="HF55" s="79"/>
      <c r="HG55" s="79"/>
      <c r="HH55" s="79"/>
      <c r="HI55" s="79"/>
      <c r="HJ55" s="79"/>
      <c r="HK55" s="79"/>
      <c r="HL55" s="79"/>
      <c r="HM55" s="79"/>
      <c r="HN55" s="79"/>
      <c r="HO55" s="79"/>
      <c r="HP55" s="79"/>
      <c r="HQ55" s="79"/>
      <c r="HR55" s="79"/>
      <c r="HS55" s="79"/>
      <c r="HT55" s="79"/>
      <c r="HU55" s="79"/>
      <c r="HV55" s="79"/>
      <c r="HW55" s="79"/>
      <c r="HX55" s="79"/>
      <c r="HY55" s="79"/>
      <c r="HZ55" s="79"/>
      <c r="IA55" s="79"/>
      <c r="IB55" s="79"/>
      <c r="IC55" s="79"/>
      <c r="ID55" s="79"/>
      <c r="IE55" s="79"/>
      <c r="IF55" s="79"/>
      <c r="IG55" s="79"/>
      <c r="IH55" s="79"/>
      <c r="II55" s="79"/>
      <c r="IJ55" s="79"/>
      <c r="IK55" s="79"/>
      <c r="IL55" s="79"/>
      <c r="IM55" s="79"/>
      <c r="IN55" s="79"/>
      <c r="IO55" s="79"/>
      <c r="IP55" s="79"/>
      <c r="IQ55" s="79"/>
      <c r="IR55" s="79"/>
      <c r="IS55" s="79"/>
      <c r="IT55" s="79"/>
      <c r="IU55" s="79"/>
    </row>
    <row r="56" spans="1:255" s="80" customFormat="1" ht="12" customHeight="1" x14ac:dyDescent="0.25">
      <c r="A56" s="74"/>
      <c r="B56" s="101" t="s">
        <v>90</v>
      </c>
      <c r="C56" s="102" t="s">
        <v>29</v>
      </c>
      <c r="D56" s="102">
        <v>1</v>
      </c>
      <c r="E56" s="102" t="s">
        <v>60</v>
      </c>
      <c r="F56" s="103">
        <v>49799</v>
      </c>
      <c r="G56" s="104">
        <f t="shared" si="2"/>
        <v>49799</v>
      </c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  <c r="EO56" s="79"/>
      <c r="EP56" s="79"/>
      <c r="EQ56" s="79"/>
      <c r="ER56" s="79"/>
      <c r="ES56" s="79"/>
      <c r="ET56" s="79"/>
      <c r="EU56" s="79"/>
      <c r="EV56" s="79"/>
      <c r="EW56" s="79"/>
      <c r="EX56" s="79"/>
      <c r="EY56" s="79"/>
      <c r="EZ56" s="79"/>
      <c r="FA56" s="79"/>
      <c r="FB56" s="79"/>
      <c r="FC56" s="79"/>
      <c r="FD56" s="79"/>
      <c r="FE56" s="79"/>
      <c r="FF56" s="79"/>
      <c r="FG56" s="79"/>
      <c r="FH56" s="79"/>
      <c r="FI56" s="79"/>
      <c r="FJ56" s="79"/>
      <c r="FK56" s="79"/>
      <c r="FL56" s="79"/>
      <c r="FM56" s="79"/>
      <c r="FN56" s="79"/>
      <c r="FO56" s="79"/>
      <c r="FP56" s="79"/>
      <c r="FQ56" s="79"/>
      <c r="FR56" s="79"/>
      <c r="FS56" s="79"/>
      <c r="FT56" s="79"/>
      <c r="FU56" s="79"/>
      <c r="FV56" s="79"/>
      <c r="FW56" s="79"/>
      <c r="FX56" s="79"/>
      <c r="FY56" s="79"/>
      <c r="FZ56" s="79"/>
      <c r="GA56" s="79"/>
      <c r="GB56" s="79"/>
      <c r="GC56" s="79"/>
      <c r="GD56" s="79"/>
      <c r="GE56" s="79"/>
      <c r="GF56" s="79"/>
      <c r="GG56" s="79"/>
      <c r="GH56" s="79"/>
      <c r="GI56" s="79"/>
      <c r="GJ56" s="79"/>
      <c r="GK56" s="79"/>
      <c r="GL56" s="79"/>
      <c r="GM56" s="79"/>
      <c r="GN56" s="79"/>
      <c r="GO56" s="79"/>
      <c r="GP56" s="79"/>
      <c r="GQ56" s="79"/>
      <c r="GR56" s="79"/>
      <c r="GS56" s="79"/>
      <c r="GT56" s="79"/>
      <c r="GU56" s="79"/>
      <c r="GV56" s="79"/>
      <c r="GW56" s="79"/>
      <c r="GX56" s="79"/>
      <c r="GY56" s="79"/>
      <c r="GZ56" s="79"/>
      <c r="HA56" s="79"/>
      <c r="HB56" s="79"/>
      <c r="HC56" s="79"/>
      <c r="HD56" s="79"/>
      <c r="HE56" s="79"/>
      <c r="HF56" s="79"/>
      <c r="HG56" s="79"/>
      <c r="HH56" s="79"/>
      <c r="HI56" s="79"/>
      <c r="HJ56" s="79"/>
      <c r="HK56" s="79"/>
      <c r="HL56" s="79"/>
      <c r="HM56" s="79"/>
      <c r="HN56" s="79"/>
      <c r="HO56" s="79"/>
      <c r="HP56" s="79"/>
      <c r="HQ56" s="79"/>
      <c r="HR56" s="79"/>
      <c r="HS56" s="79"/>
      <c r="HT56" s="79"/>
      <c r="HU56" s="79"/>
      <c r="HV56" s="79"/>
      <c r="HW56" s="79"/>
      <c r="HX56" s="79"/>
      <c r="HY56" s="79"/>
      <c r="HZ56" s="79"/>
      <c r="IA56" s="79"/>
      <c r="IB56" s="79"/>
      <c r="IC56" s="79"/>
      <c r="ID56" s="79"/>
      <c r="IE56" s="79"/>
      <c r="IF56" s="79"/>
      <c r="IG56" s="79"/>
      <c r="IH56" s="79"/>
      <c r="II56" s="79"/>
      <c r="IJ56" s="79"/>
      <c r="IK56" s="79"/>
      <c r="IL56" s="79"/>
      <c r="IM56" s="79"/>
      <c r="IN56" s="79"/>
      <c r="IO56" s="79"/>
      <c r="IP56" s="79"/>
      <c r="IQ56" s="79"/>
      <c r="IR56" s="79"/>
      <c r="IS56" s="79"/>
      <c r="IT56" s="79"/>
      <c r="IU56" s="79"/>
    </row>
    <row r="57" spans="1:255" s="80" customFormat="1" ht="12" customHeight="1" x14ac:dyDescent="0.25">
      <c r="A57" s="74"/>
      <c r="B57" s="101" t="s">
        <v>91</v>
      </c>
      <c r="C57" s="102" t="s">
        <v>62</v>
      </c>
      <c r="D57" s="102">
        <v>0.5</v>
      </c>
      <c r="E57" s="102" t="s">
        <v>60</v>
      </c>
      <c r="F57" s="103">
        <v>13923</v>
      </c>
      <c r="G57" s="104">
        <f t="shared" si="2"/>
        <v>6961.5</v>
      </c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  <c r="EO57" s="79"/>
      <c r="EP57" s="79"/>
      <c r="EQ57" s="79"/>
      <c r="ER57" s="79"/>
      <c r="ES57" s="79"/>
      <c r="ET57" s="79"/>
      <c r="EU57" s="79"/>
      <c r="EV57" s="79"/>
      <c r="EW57" s="79"/>
      <c r="EX57" s="79"/>
      <c r="EY57" s="79"/>
      <c r="EZ57" s="79"/>
      <c r="FA57" s="79"/>
      <c r="FB57" s="79"/>
      <c r="FC57" s="79"/>
      <c r="FD57" s="79"/>
      <c r="FE57" s="79"/>
      <c r="FF57" s="79"/>
      <c r="FG57" s="79"/>
      <c r="FH57" s="79"/>
      <c r="FI57" s="79"/>
      <c r="FJ57" s="79"/>
      <c r="FK57" s="79"/>
      <c r="FL57" s="79"/>
      <c r="FM57" s="79"/>
      <c r="FN57" s="79"/>
      <c r="FO57" s="79"/>
      <c r="FP57" s="79"/>
      <c r="FQ57" s="79"/>
      <c r="FR57" s="79"/>
      <c r="FS57" s="79"/>
      <c r="FT57" s="79"/>
      <c r="FU57" s="79"/>
      <c r="FV57" s="79"/>
      <c r="FW57" s="79"/>
      <c r="FX57" s="79"/>
      <c r="FY57" s="79"/>
      <c r="FZ57" s="79"/>
      <c r="GA57" s="79"/>
      <c r="GB57" s="79"/>
      <c r="GC57" s="79"/>
      <c r="GD57" s="79"/>
      <c r="GE57" s="79"/>
      <c r="GF57" s="79"/>
      <c r="GG57" s="79"/>
      <c r="GH57" s="79"/>
      <c r="GI57" s="79"/>
      <c r="GJ57" s="79"/>
      <c r="GK57" s="79"/>
      <c r="GL57" s="79"/>
      <c r="GM57" s="79"/>
      <c r="GN57" s="79"/>
      <c r="GO57" s="79"/>
      <c r="GP57" s="79"/>
      <c r="GQ57" s="79"/>
      <c r="GR57" s="79"/>
      <c r="GS57" s="79"/>
      <c r="GT57" s="79"/>
      <c r="GU57" s="79"/>
      <c r="GV57" s="79"/>
      <c r="GW57" s="79"/>
      <c r="GX57" s="79"/>
      <c r="GY57" s="79"/>
      <c r="GZ57" s="79"/>
      <c r="HA57" s="79"/>
      <c r="HB57" s="79"/>
      <c r="HC57" s="79"/>
      <c r="HD57" s="79"/>
      <c r="HE57" s="79"/>
      <c r="HF57" s="79"/>
      <c r="HG57" s="79"/>
      <c r="HH57" s="79"/>
      <c r="HI57" s="79"/>
      <c r="HJ57" s="79"/>
      <c r="HK57" s="79"/>
      <c r="HL57" s="79"/>
      <c r="HM57" s="79"/>
      <c r="HN57" s="79"/>
      <c r="HO57" s="79"/>
      <c r="HP57" s="79"/>
      <c r="HQ57" s="79"/>
      <c r="HR57" s="79"/>
      <c r="HS57" s="79"/>
      <c r="HT57" s="79"/>
      <c r="HU57" s="79"/>
      <c r="HV57" s="79"/>
      <c r="HW57" s="79"/>
      <c r="HX57" s="79"/>
      <c r="HY57" s="79"/>
      <c r="HZ57" s="79"/>
      <c r="IA57" s="79"/>
      <c r="IB57" s="79"/>
      <c r="IC57" s="79"/>
      <c r="ID57" s="79"/>
      <c r="IE57" s="79"/>
      <c r="IF57" s="79"/>
      <c r="IG57" s="79"/>
      <c r="IH57" s="79"/>
      <c r="II57" s="79"/>
      <c r="IJ57" s="79"/>
      <c r="IK57" s="79"/>
      <c r="IL57" s="79"/>
      <c r="IM57" s="79"/>
      <c r="IN57" s="79"/>
      <c r="IO57" s="79"/>
      <c r="IP57" s="79"/>
      <c r="IQ57" s="79"/>
      <c r="IR57" s="79"/>
      <c r="IS57" s="79"/>
      <c r="IT57" s="79"/>
      <c r="IU57" s="79"/>
    </row>
    <row r="58" spans="1:255" ht="11.25" customHeight="1" x14ac:dyDescent="0.25">
      <c r="B58" s="16" t="s">
        <v>31</v>
      </c>
      <c r="C58" s="17"/>
      <c r="D58" s="17"/>
      <c r="E58" s="17"/>
      <c r="F58" s="18"/>
      <c r="G58" s="105">
        <f>SUM(G50:G57)</f>
        <v>1541080.5</v>
      </c>
    </row>
    <row r="59" spans="1:255" ht="15.75" customHeight="1" x14ac:dyDescent="0.25">
      <c r="A59" s="5"/>
      <c r="B59" s="13"/>
      <c r="C59" s="14"/>
      <c r="D59" s="14"/>
      <c r="E59" s="14"/>
      <c r="F59" s="15"/>
      <c r="G59" s="15"/>
      <c r="K59" s="71"/>
    </row>
    <row r="60" spans="1:255" ht="12" customHeight="1" x14ac:dyDescent="0.25">
      <c r="A60" s="5"/>
      <c r="B60" s="94" t="s">
        <v>32</v>
      </c>
      <c r="C60" s="95"/>
      <c r="D60" s="96"/>
      <c r="E60" s="96"/>
      <c r="F60" s="97"/>
      <c r="G60" s="98"/>
    </row>
    <row r="61" spans="1:255" ht="24" customHeight="1" x14ac:dyDescent="0.25">
      <c r="A61" s="5"/>
      <c r="B61" s="99" t="s">
        <v>33</v>
      </c>
      <c r="C61" s="100" t="s">
        <v>26</v>
      </c>
      <c r="D61" s="100" t="s">
        <v>27</v>
      </c>
      <c r="E61" s="99" t="s">
        <v>14</v>
      </c>
      <c r="F61" s="100" t="s">
        <v>15</v>
      </c>
      <c r="G61" s="99" t="s">
        <v>16</v>
      </c>
    </row>
    <row r="62" spans="1:255" s="80" customFormat="1" ht="12" customHeight="1" x14ac:dyDescent="0.25">
      <c r="A62" s="74"/>
      <c r="B62" s="101" t="s">
        <v>94</v>
      </c>
      <c r="C62" s="102" t="s">
        <v>95</v>
      </c>
      <c r="D62" s="102">
        <v>16000</v>
      </c>
      <c r="E62" s="102" t="s">
        <v>63</v>
      </c>
      <c r="F62" s="103">
        <v>12</v>
      </c>
      <c r="G62" s="104">
        <f>+F62*D62</f>
        <v>192000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</row>
    <row r="63" spans="1:255" ht="11.25" customHeight="1" x14ac:dyDescent="0.25">
      <c r="B63" s="16" t="s">
        <v>34</v>
      </c>
      <c r="C63" s="17"/>
      <c r="D63" s="17"/>
      <c r="E63" s="17"/>
      <c r="F63" s="18"/>
      <c r="G63" s="105">
        <f>SUM(G62:G62)</f>
        <v>192000</v>
      </c>
    </row>
    <row r="64" spans="1:255" ht="11.25" customHeight="1" x14ac:dyDescent="0.25">
      <c r="B64" s="33"/>
      <c r="C64" s="33"/>
      <c r="D64" s="33"/>
      <c r="E64" s="33"/>
      <c r="F64" s="34"/>
      <c r="G64" s="34"/>
    </row>
    <row r="65" spans="2:7" ht="11.25" customHeight="1" x14ac:dyDescent="0.25">
      <c r="B65" s="35" t="s">
        <v>35</v>
      </c>
      <c r="C65" s="36"/>
      <c r="D65" s="36"/>
      <c r="E65" s="36"/>
      <c r="F65" s="36"/>
      <c r="G65" s="37">
        <f>G26+G31+G46+G58+G63</f>
        <v>2441984.91</v>
      </c>
    </row>
    <row r="66" spans="2:7" ht="11.25" customHeight="1" x14ac:dyDescent="0.25">
      <c r="B66" s="38" t="s">
        <v>36</v>
      </c>
      <c r="C66" s="20"/>
      <c r="D66" s="20"/>
      <c r="E66" s="20"/>
      <c r="F66" s="20"/>
      <c r="G66" s="39">
        <f>G65*0.05</f>
        <v>122099.24550000002</v>
      </c>
    </row>
    <row r="67" spans="2:7" ht="11.25" customHeight="1" x14ac:dyDescent="0.25">
      <c r="B67" s="40" t="s">
        <v>37</v>
      </c>
      <c r="C67" s="19"/>
      <c r="D67" s="19"/>
      <c r="E67" s="19"/>
      <c r="F67" s="19"/>
      <c r="G67" s="41">
        <f>G66+G65</f>
        <v>2564084.1555000003</v>
      </c>
    </row>
    <row r="68" spans="2:7" ht="11.25" customHeight="1" x14ac:dyDescent="0.25">
      <c r="B68" s="38" t="s">
        <v>38</v>
      </c>
      <c r="C68" s="20"/>
      <c r="D68" s="20"/>
      <c r="E68" s="20"/>
      <c r="F68" s="20"/>
      <c r="G68" s="39">
        <f>G12</f>
        <v>4500000</v>
      </c>
    </row>
    <row r="69" spans="2:7" ht="11.25" customHeight="1" x14ac:dyDescent="0.25">
      <c r="B69" s="42" t="s">
        <v>39</v>
      </c>
      <c r="C69" s="43"/>
      <c r="D69" s="43"/>
      <c r="E69" s="43"/>
      <c r="F69" s="43"/>
      <c r="G69" s="44">
        <f>G68-G67</f>
        <v>1935915.8444999997</v>
      </c>
    </row>
    <row r="70" spans="2:7" ht="11.25" customHeight="1" x14ac:dyDescent="0.25">
      <c r="B70" s="31" t="s">
        <v>40</v>
      </c>
      <c r="C70" s="32"/>
      <c r="D70" s="32"/>
      <c r="E70" s="32"/>
      <c r="F70" s="32"/>
      <c r="G70" s="28"/>
    </row>
    <row r="71" spans="2:7" ht="11.25" customHeight="1" thickBot="1" x14ac:dyDescent="0.3">
      <c r="B71" s="45"/>
      <c r="C71" s="32"/>
      <c r="D71" s="32"/>
      <c r="E71" s="32"/>
      <c r="F71" s="32"/>
      <c r="G71" s="28"/>
    </row>
    <row r="72" spans="2:7" ht="11.25" customHeight="1" x14ac:dyDescent="0.25">
      <c r="B72" s="57" t="s">
        <v>41</v>
      </c>
      <c r="C72" s="58"/>
      <c r="D72" s="58"/>
      <c r="E72" s="58"/>
      <c r="F72" s="59"/>
      <c r="G72" s="28"/>
    </row>
    <row r="73" spans="2:7" ht="11.25" customHeight="1" x14ac:dyDescent="0.25">
      <c r="B73" s="60" t="s">
        <v>42</v>
      </c>
      <c r="C73" s="30"/>
      <c r="D73" s="30"/>
      <c r="E73" s="30"/>
      <c r="F73" s="61"/>
      <c r="G73" s="28"/>
    </row>
    <row r="74" spans="2:7" ht="11.25" customHeight="1" x14ac:dyDescent="0.25">
      <c r="B74" s="60" t="s">
        <v>67</v>
      </c>
      <c r="C74" s="30"/>
      <c r="D74" s="30"/>
      <c r="E74" s="30"/>
      <c r="F74" s="61"/>
      <c r="G74" s="28"/>
    </row>
    <row r="75" spans="2:7" ht="11.25" customHeight="1" x14ac:dyDescent="0.25">
      <c r="B75" s="60" t="s">
        <v>92</v>
      </c>
      <c r="C75" s="30"/>
      <c r="D75" s="30"/>
      <c r="E75" s="30"/>
      <c r="F75" s="61"/>
      <c r="G75" s="28"/>
    </row>
    <row r="76" spans="2:7" ht="11.25" customHeight="1" x14ac:dyDescent="0.25">
      <c r="B76" s="60" t="s">
        <v>43</v>
      </c>
      <c r="C76" s="30"/>
      <c r="D76" s="30"/>
      <c r="E76" s="30"/>
      <c r="F76" s="61"/>
      <c r="G76" s="28"/>
    </row>
    <row r="77" spans="2:7" ht="11.25" customHeight="1" x14ac:dyDescent="0.25">
      <c r="B77" s="60" t="s">
        <v>44</v>
      </c>
      <c r="C77" s="30"/>
      <c r="D77" s="30"/>
      <c r="E77" s="30"/>
      <c r="F77" s="61"/>
      <c r="G77" s="28"/>
    </row>
    <row r="78" spans="2:7" ht="11.25" customHeight="1" x14ac:dyDescent="0.25">
      <c r="B78" s="60" t="s">
        <v>45</v>
      </c>
      <c r="C78" s="30"/>
      <c r="D78" s="30"/>
      <c r="E78" s="30"/>
      <c r="F78" s="61"/>
      <c r="G78" s="28"/>
    </row>
    <row r="79" spans="2:7" ht="11.25" customHeight="1" thickBot="1" x14ac:dyDescent="0.3">
      <c r="B79" s="62"/>
      <c r="C79" s="63"/>
      <c r="D79" s="63"/>
      <c r="E79" s="63"/>
      <c r="F79" s="64"/>
      <c r="G79" s="28"/>
    </row>
    <row r="80" spans="2:7" ht="11.25" customHeight="1" x14ac:dyDescent="0.25">
      <c r="B80" s="55"/>
      <c r="C80" s="30"/>
      <c r="D80" s="30"/>
      <c r="E80" s="30"/>
      <c r="F80" s="30"/>
      <c r="G80" s="28"/>
    </row>
    <row r="81" spans="2:7" ht="11.25" customHeight="1" thickBot="1" x14ac:dyDescent="0.3">
      <c r="B81" s="109" t="s">
        <v>46</v>
      </c>
      <c r="C81" s="110"/>
      <c r="D81" s="54"/>
      <c r="E81" s="21"/>
      <c r="F81" s="21"/>
      <c r="G81" s="28"/>
    </row>
    <row r="82" spans="2:7" ht="11.25" customHeight="1" x14ac:dyDescent="0.25">
      <c r="B82" s="47" t="s">
        <v>33</v>
      </c>
      <c r="C82" s="22" t="s">
        <v>47</v>
      </c>
      <c r="D82" s="48" t="s">
        <v>48</v>
      </c>
      <c r="E82" s="21"/>
      <c r="F82" s="21"/>
      <c r="G82" s="28"/>
    </row>
    <row r="83" spans="2:7" ht="11.25" customHeight="1" x14ac:dyDescent="0.25">
      <c r="B83" s="49" t="s">
        <v>49</v>
      </c>
      <c r="C83" s="23">
        <f>+G26</f>
        <v>174800</v>
      </c>
      <c r="D83" s="50">
        <f>(C83/C89)</f>
        <v>6.8172489434502881E-2</v>
      </c>
      <c r="E83" s="21"/>
      <c r="F83" s="21"/>
      <c r="G83" s="28"/>
    </row>
    <row r="84" spans="2:7" ht="11.25" customHeight="1" x14ac:dyDescent="0.25">
      <c r="B84" s="49" t="s">
        <v>50</v>
      </c>
      <c r="C84" s="24">
        <v>0</v>
      </c>
      <c r="D84" s="50">
        <v>0</v>
      </c>
      <c r="E84" s="21"/>
      <c r="F84" s="21"/>
      <c r="G84" s="28"/>
    </row>
    <row r="85" spans="2:7" ht="11.25" customHeight="1" x14ac:dyDescent="0.25">
      <c r="B85" s="49" t="s">
        <v>51</v>
      </c>
      <c r="C85" s="23">
        <f>+G46</f>
        <v>534104.41</v>
      </c>
      <c r="D85" s="50">
        <f>(C85/C89)</f>
        <v>0.20830221537555146</v>
      </c>
      <c r="E85" s="21"/>
      <c r="F85" s="21"/>
      <c r="G85" s="28"/>
    </row>
    <row r="86" spans="2:7" ht="11.25" customHeight="1" x14ac:dyDescent="0.25">
      <c r="B86" s="49" t="s">
        <v>25</v>
      </c>
      <c r="C86" s="23">
        <f>+G58</f>
        <v>1541080.5</v>
      </c>
      <c r="D86" s="50">
        <f>(C86/C89)</f>
        <v>0.60102570997693594</v>
      </c>
      <c r="E86" s="21"/>
      <c r="F86" s="21"/>
      <c r="G86" s="28"/>
    </row>
    <row r="87" spans="2:7" ht="11.25" customHeight="1" x14ac:dyDescent="0.25">
      <c r="B87" s="49" t="s">
        <v>52</v>
      </c>
      <c r="C87" s="25">
        <f>+G63</f>
        <v>192000</v>
      </c>
      <c r="D87" s="50">
        <f>(C87/C89)</f>
        <v>7.4880537593961974E-2</v>
      </c>
      <c r="E87" s="27"/>
      <c r="F87" s="27"/>
      <c r="G87" s="28"/>
    </row>
    <row r="88" spans="2:7" ht="11.25" customHeight="1" x14ac:dyDescent="0.25">
      <c r="B88" s="49" t="s">
        <v>53</v>
      </c>
      <c r="C88" s="25">
        <f>+G66</f>
        <v>122099.24550000002</v>
      </c>
      <c r="D88" s="50">
        <f>(C88/C89)</f>
        <v>4.7619047619047623E-2</v>
      </c>
      <c r="E88" s="27"/>
      <c r="F88" s="27"/>
      <c r="G88" s="28"/>
    </row>
    <row r="89" spans="2:7" ht="11.25" customHeight="1" thickBot="1" x14ac:dyDescent="0.3">
      <c r="B89" s="51" t="s">
        <v>54</v>
      </c>
      <c r="C89" s="52">
        <f>SUM(C83:C88)</f>
        <v>2564084.1555000003</v>
      </c>
      <c r="D89" s="53">
        <f>SUM(D83:D88)</f>
        <v>0.99999999999999989</v>
      </c>
      <c r="E89" s="27"/>
      <c r="F89" s="27"/>
      <c r="G89" s="28"/>
    </row>
    <row r="90" spans="2:7" ht="11.25" customHeight="1" x14ac:dyDescent="0.25">
      <c r="B90" s="45"/>
      <c r="C90" s="32"/>
      <c r="D90" s="32"/>
      <c r="E90" s="32"/>
      <c r="F90" s="32"/>
      <c r="G90" s="28"/>
    </row>
    <row r="91" spans="2:7" ht="11.25" customHeight="1" x14ac:dyDescent="0.25">
      <c r="B91" s="46"/>
      <c r="C91" s="32"/>
      <c r="D91" s="32"/>
      <c r="E91" s="32"/>
      <c r="F91" s="32"/>
      <c r="G91" s="28"/>
    </row>
    <row r="92" spans="2:7" ht="11.25" customHeight="1" thickBot="1" x14ac:dyDescent="0.3">
      <c r="B92" s="66"/>
      <c r="C92" s="67" t="s">
        <v>105</v>
      </c>
      <c r="D92" s="68"/>
      <c r="E92" s="69"/>
      <c r="F92" s="26"/>
      <c r="G92" s="28"/>
    </row>
    <row r="93" spans="2:7" ht="11.25" customHeight="1" x14ac:dyDescent="0.25">
      <c r="B93" s="70" t="s">
        <v>68</v>
      </c>
      <c r="C93" s="106">
        <v>28000</v>
      </c>
      <c r="D93" s="106">
        <v>30000</v>
      </c>
      <c r="E93" s="107">
        <v>32000</v>
      </c>
      <c r="F93" s="65"/>
      <c r="G93" s="29"/>
    </row>
    <row r="94" spans="2:7" ht="11.25" customHeight="1" thickBot="1" x14ac:dyDescent="0.3">
      <c r="B94" s="51" t="s">
        <v>106</v>
      </c>
      <c r="C94" s="72">
        <f>(G67/C93)</f>
        <v>91.57443412500001</v>
      </c>
      <c r="D94" s="72">
        <f>(G67/D93)</f>
        <v>85.469471850000005</v>
      </c>
      <c r="E94" s="73">
        <f>(G67/E93)</f>
        <v>80.127629859375006</v>
      </c>
      <c r="F94" s="65"/>
      <c r="G94" s="29"/>
    </row>
    <row r="95" spans="2:7" ht="11.25" customHeight="1" x14ac:dyDescent="0.25">
      <c r="B95" s="56" t="s">
        <v>93</v>
      </c>
      <c r="C95" s="30"/>
      <c r="D95" s="30"/>
      <c r="E95" s="30"/>
      <c r="F95" s="30"/>
      <c r="G95" s="30"/>
    </row>
  </sheetData>
  <mergeCells count="9">
    <mergeCell ref="B81:C8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2023-02-06T15:01:55Z</dcterms:modified>
</cp:coreProperties>
</file>