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0730" windowHeight="11385"/>
  </bookViews>
  <sheets>
    <sheet name="MAI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33" i="1" l="1"/>
  <c r="G64" i="1" l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35" i="1"/>
  <c r="G34" i="1"/>
  <c r="G33" i="1"/>
  <c r="G32" i="1"/>
  <c r="G22" i="1"/>
  <c r="G21" i="1" l="1"/>
  <c r="G42" i="1" l="1"/>
  <c r="G59" i="1"/>
  <c r="C86" i="1" s="1"/>
  <c r="G28" i="1"/>
  <c r="C84" i="1" s="1"/>
  <c r="C87" i="1"/>
  <c r="G69" i="1"/>
  <c r="G23" i="1" l="1"/>
  <c r="C83" i="1" s="1"/>
  <c r="C85" i="1"/>
  <c r="G68" i="1" l="1"/>
  <c r="G70" i="1" s="1"/>
  <c r="G66" i="1"/>
  <c r="G67" i="1" s="1"/>
  <c r="D94" i="1" l="1"/>
  <c r="C88" i="1"/>
  <c r="C94" i="1" l="1"/>
  <c r="E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<sst xmlns="http://schemas.openxmlformats.org/spreadsheetml/2006/main" count="177" uniqueCount="118">
  <si>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</si>
  <si>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</si>
  <si>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</si>
  <si>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</si>
  <si>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</si>
  <si>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</si>
  <si>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</si>
  <si>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</si>
  <si>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</si>
  <si>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</si>
  <si>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</si>
  <si>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</si>
  <si>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</si>
  <si>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</si>
  <si>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</si>
  <si>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</si>
  <si>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</si>
  <si>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</si>
  <si>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</si>
  <si>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</si>
  <si>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</si>
  <si>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</si>
  <si>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</si>
  <si>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</si>
  <si>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</si>
  <si>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</si>
  <si>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</si>
  <si>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</si>
  <si>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</si>
  <si>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</si>
  <si>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</si>
  <si>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</si>
  <si>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</si>
  <si>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</si>
  <si>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</si>
  <si>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</si>
  <si>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</si>
  <si>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</si>
  <si>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</si>
  <si>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</si>
  <si>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</si>
  <si>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</si>
  <si>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</si>
  <si>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</si>
  <si>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</si>
  <si>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</si>
  <si>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</si>
  <si>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</si>
  <si>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</si>
  <si>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</si>
  <si>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</si>
  <si>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</si>
  <si>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</si>
  <si>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</si>
  <si>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</si>
  <si>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</si>
  <si>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</si>
  <si>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</si>
  <si>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</si>
  <si>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</si>
  <si>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</si>
  <si>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</si>
  <si>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Dic -Ene</t>
  </si>
  <si>
    <t>MERCADO INTERNO</t>
  </si>
  <si>
    <t>NO HAY</t>
  </si>
  <si>
    <t>Sep-Oct</t>
  </si>
  <si>
    <t>Riegos</t>
  </si>
  <si>
    <t xml:space="preserve"> </t>
  </si>
  <si>
    <t xml:space="preserve">Rastra </t>
  </si>
  <si>
    <t>Tractor arado surcador aporca</t>
  </si>
  <si>
    <t>Tractor acequiador</t>
  </si>
  <si>
    <t>Tractor sembradora</t>
  </si>
  <si>
    <t>Sep- Nov</t>
  </si>
  <si>
    <t>Tractor con coloso</t>
  </si>
  <si>
    <t>FERTILIZANTE</t>
  </si>
  <si>
    <t>Urea</t>
  </si>
  <si>
    <t>Fosfato diamonico</t>
  </si>
  <si>
    <t>Sept</t>
  </si>
  <si>
    <t>FUNGICIDA</t>
  </si>
  <si>
    <t>Curzate M8</t>
  </si>
  <si>
    <t>Oct- Nov</t>
  </si>
  <si>
    <t>Manzate</t>
  </si>
  <si>
    <t>HERBICIDA</t>
  </si>
  <si>
    <t>Sencor</t>
  </si>
  <si>
    <t>INSECTICIDA</t>
  </si>
  <si>
    <t>Puzzle 200 SL</t>
  </si>
  <si>
    <t>Coragen</t>
  </si>
  <si>
    <t>Nov- Dic</t>
  </si>
  <si>
    <t>Lt</t>
  </si>
  <si>
    <t>May</t>
  </si>
  <si>
    <t>Oct</t>
  </si>
  <si>
    <t>Dic</t>
  </si>
  <si>
    <t>Ago</t>
  </si>
  <si>
    <t>Sept -Oct</t>
  </si>
  <si>
    <t>MAIZ GRANO</t>
  </si>
  <si>
    <t>NO APLICA</t>
  </si>
  <si>
    <t>Aplicación Fertilzantes 2da Dosis</t>
  </si>
  <si>
    <t>Ago-Sept</t>
  </si>
  <si>
    <t>Sep</t>
  </si>
  <si>
    <t>Cosechadora Automotriz</t>
  </si>
  <si>
    <t>Incorporación Rastrojo (rastra)</t>
  </si>
  <si>
    <t>Bolsa Semilla</t>
  </si>
  <si>
    <t>Mezcla Maiz</t>
  </si>
  <si>
    <t xml:space="preserve">Flete camión </t>
  </si>
  <si>
    <t>Mar-Abr</t>
  </si>
  <si>
    <t xml:space="preserve">Arado Vertedera </t>
  </si>
  <si>
    <t xml:space="preserve">Picado rastrojo </t>
  </si>
  <si>
    <t>Tractor con pulverizador c/barra (herbicida+ insecticida)</t>
  </si>
  <si>
    <t>Abr- May</t>
  </si>
  <si>
    <t>PRECIO ESPERADO ($/Kg)</t>
  </si>
  <si>
    <t>Sep-Feb</t>
  </si>
  <si>
    <t>MELIPILLA</t>
  </si>
  <si>
    <t>RENDIMIENTO ( kg/ha)</t>
  </si>
  <si>
    <t>Rendimiento (kg/hà)</t>
  </si>
  <si>
    <t>Costo unitario ($/kg) (*)</t>
  </si>
  <si>
    <t>ESCENARIOS COSTO UNITARIO  ($/kg)</t>
  </si>
  <si>
    <t xml:space="preserve">TODAS </t>
  </si>
  <si>
    <t>MARZO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</si>
</sst>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19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0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7" borderId="3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9" fontId="13" fillId="7" borderId="32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0" fontId="13" fillId="6" borderId="19" xfId="0" applyFont="1" applyFill="1" applyBorder="1" applyAlignment="1">
      <alignment vertical="center"/>
    </xf>
    <xf numFmtId="165" fontId="13" fillId="7" borderId="3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49" fontId="13" fillId="7" borderId="41" xfId="0" applyNumberFormat="1" applyFont="1" applyFill="1" applyBorder="1" applyAlignment="1">
      <alignment vertical="center"/>
    </xf>
    <xf numFmtId="3" fontId="13" fillId="9" borderId="42" xfId="0" applyNumberFormat="1" applyFont="1" applyFill="1" applyBorder="1" applyAlignment="1">
      <alignment vertical="center"/>
    </xf>
    <xf numFmtId="49" fontId="13" fillId="7" borderId="42" xfId="0" applyNumberFormat="1" applyFont="1" applyFill="1" applyBorder="1" applyAlignment="1">
      <alignment vertical="center"/>
    </xf>
    <xf numFmtId="49" fontId="15" fillId="7" borderId="46" xfId="0" applyNumberFormat="1" applyFont="1" applyFill="1" applyBorder="1" applyAlignment="1"/>
    <xf numFmtId="17" fontId="20" fillId="0" borderId="47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3" fontId="4" fillId="2" borderId="48" xfId="0" applyNumberFormat="1" applyFont="1" applyFill="1" applyBorder="1" applyAlignment="1">
      <alignment horizontal="center" wrapText="1"/>
    </xf>
    <xf numFmtId="0" fontId="0" fillId="0" borderId="19" xfId="0" applyFont="1" applyFill="1" applyBorder="1" applyAlignment="1"/>
    <xf numFmtId="3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right" wrapText="1"/>
    </xf>
    <xf numFmtId="49" fontId="4" fillId="0" borderId="19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justify" wrapText="1"/>
    </xf>
    <xf numFmtId="0" fontId="6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wrapText="1"/>
    </xf>
    <xf numFmtId="3" fontId="7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/>
    <xf numFmtId="49" fontId="1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vertical="center"/>
    </xf>
    <xf numFmtId="164" fontId="17" fillId="0" borderId="19" xfId="0" applyNumberFormat="1" applyFont="1" applyFill="1" applyBorder="1" applyAlignment="1">
      <alignment vertical="center"/>
    </xf>
    <xf numFmtId="0" fontId="15" fillId="0" borderId="19" xfId="0" applyFont="1" applyFill="1" applyBorder="1" applyAlignment="1"/>
    <xf numFmtId="0" fontId="0" fillId="0" borderId="0" xfId="0" applyNumberFormat="1" applyFont="1" applyFill="1" applyAlignment="1"/>
    <xf numFmtId="49" fontId="1" fillId="3" borderId="50" xfId="0" applyNumberFormat="1" applyFont="1" applyFill="1" applyBorder="1" applyAlignment="1">
      <alignment horizontal="center" vertical="center"/>
    </xf>
    <xf numFmtId="3" fontId="2" fillId="2" borderId="51" xfId="0" applyNumberFormat="1" applyFont="1" applyFill="1" applyBorder="1" applyAlignment="1"/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/>
    <xf numFmtId="49" fontId="8" fillId="0" borderId="6" xfId="0" applyNumberFormat="1" applyFont="1" applyFill="1" applyBorder="1" applyAlignment="1"/>
    <xf numFmtId="49" fontId="1" fillId="3" borderId="52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 wrapText="1"/>
    </xf>
    <xf numFmtId="0" fontId="4" fillId="2" borderId="49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1" xfId="0" applyFont="1" applyFill="1" applyBorder="1" applyAlignment="1"/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 wrapText="1"/>
    </xf>
    <xf numFmtId="166" fontId="4" fillId="2" borderId="49" xfId="0" applyNumberFormat="1" applyFont="1" applyFill="1" applyBorder="1" applyAlignment="1"/>
    <xf numFmtId="3" fontId="2" fillId="2" borderId="54" xfId="0" applyNumberFormat="1" applyFont="1" applyFill="1" applyBorder="1" applyAlignment="1"/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0" fontId="2" fillId="2" borderId="54" xfId="0" applyFont="1" applyFill="1" applyBorder="1" applyAlignment="1"/>
    <xf numFmtId="49" fontId="9" fillId="3" borderId="57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9" fillId="3" borderId="49" xfId="0" applyNumberFormat="1" applyFont="1" applyFill="1" applyBorder="1" applyAlignment="1">
      <alignment horizontal="center" vertical="center"/>
    </xf>
    <xf numFmtId="3" fontId="13" fillId="9" borderId="46" xfId="0" applyNumberFormat="1" applyFont="1" applyFill="1" applyBorder="1" applyAlignment="1">
      <alignment vertical="center"/>
    </xf>
    <xf numFmtId="0" fontId="4" fillId="2" borderId="52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3" fontId="4" fillId="2" borderId="55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3" fontId="21" fillId="0" borderId="48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3" fillId="0" borderId="0" xfId="0" applyNumberFormat="1" applyFont="1" applyAlignment="1"/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6865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5"/>
  <sheetViews>
    <sheetView showGridLines="0" tabSelected="1" zoomScale="136" zoomScaleNormal="136" workbookViewId="0">
      <selection activeCell="G70" sqref="G7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4.85546875" style="1" customWidth="1"/>
    <col min="3" max="3" width="15.140625" style="1" customWidth="1"/>
    <col min="4" max="4" width="10.42578125" style="1" customWidth="1"/>
    <col min="5" max="5" width="12.85546875" style="1" customWidth="1"/>
    <col min="6" max="6" width="11" style="1" customWidth="1"/>
    <col min="7" max="7" width="16" style="1" customWidth="1"/>
    <col min="8" max="8" width="9.85546875" style="125" customWidth="1"/>
    <col min="9" max="240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103"/>
    </row>
    <row r="2" spans="1:11" ht="15" customHeight="1" x14ac:dyDescent="0.25">
      <c r="A2" s="2"/>
      <c r="B2" s="2"/>
      <c r="C2" s="2"/>
      <c r="D2" s="2"/>
      <c r="E2" s="2"/>
      <c r="F2" s="2"/>
      <c r="G2" s="2"/>
      <c r="H2" s="103"/>
    </row>
    <row r="3" spans="1:11" ht="15" customHeight="1" x14ac:dyDescent="0.25">
      <c r="A3" s="2"/>
      <c r="B3" s="2"/>
      <c r="C3" s="2"/>
      <c r="D3" s="2"/>
      <c r="E3" s="2"/>
      <c r="F3" s="2"/>
      <c r="G3" s="2"/>
      <c r="H3" s="103"/>
    </row>
    <row r="4" spans="1:11" ht="15" customHeight="1" x14ac:dyDescent="0.25">
      <c r="A4" s="2"/>
      <c r="B4" s="2"/>
      <c r="C4" s="2"/>
      <c r="D4" s="2"/>
      <c r="E4" s="2"/>
      <c r="F4" s="2"/>
      <c r="G4" s="57"/>
      <c r="H4" s="103"/>
    </row>
    <row r="5" spans="1:11" ht="15" customHeight="1" x14ac:dyDescent="0.25">
      <c r="A5" s="2"/>
      <c r="B5" s="2"/>
      <c r="C5" s="2"/>
      <c r="D5" s="2"/>
      <c r="E5" s="2"/>
      <c r="F5" s="2"/>
      <c r="G5" s="2"/>
      <c r="H5" s="103"/>
    </row>
    <row r="6" spans="1:11" ht="15" customHeight="1" x14ac:dyDescent="0.25">
      <c r="A6" s="2"/>
      <c r="B6" s="2"/>
      <c r="C6" s="2"/>
      <c r="D6" s="2"/>
      <c r="E6" s="2"/>
      <c r="F6" s="2"/>
      <c r="G6" s="2"/>
      <c r="H6" s="103"/>
    </row>
    <row r="7" spans="1:11" ht="15" customHeight="1" x14ac:dyDescent="0.25">
      <c r="A7" s="2"/>
      <c r="B7" s="2"/>
      <c r="C7" s="2"/>
      <c r="D7" s="2"/>
      <c r="E7" s="2"/>
      <c r="F7" s="2"/>
      <c r="G7" s="2"/>
      <c r="H7" s="103"/>
    </row>
    <row r="8" spans="1:11" ht="15" customHeight="1" x14ac:dyDescent="0.25">
      <c r="A8" s="2"/>
      <c r="B8" s="3"/>
      <c r="C8" s="4"/>
      <c r="D8" s="2"/>
      <c r="E8" s="4"/>
      <c r="F8" s="4"/>
      <c r="G8" s="4"/>
      <c r="H8" s="103"/>
    </row>
    <row r="9" spans="1:11" ht="12" customHeight="1" x14ac:dyDescent="0.25">
      <c r="A9" s="5"/>
      <c r="B9" s="6" t="s">
        <v>0</v>
      </c>
      <c r="C9" s="7" t="s">
        <v>94</v>
      </c>
      <c r="D9" s="8"/>
      <c r="E9" s="183" t="s">
        <v>112</v>
      </c>
      <c r="F9" s="184"/>
      <c r="G9" s="44">
        <v>17000</v>
      </c>
      <c r="H9" s="104"/>
    </row>
    <row r="10" spans="1:11" ht="15.75" customHeight="1" x14ac:dyDescent="0.25">
      <c r="A10" s="5"/>
      <c r="B10" s="9" t="s">
        <v>1</v>
      </c>
      <c r="C10" s="89" t="s">
        <v>95</v>
      </c>
      <c r="D10" s="10"/>
      <c r="E10" s="180" t="s">
        <v>2</v>
      </c>
      <c r="F10" s="181"/>
      <c r="G10" s="146" t="s">
        <v>62</v>
      </c>
      <c r="H10" s="105"/>
    </row>
    <row r="11" spans="1:11" ht="18" customHeight="1" x14ac:dyDescent="0.25">
      <c r="A11" s="5"/>
      <c r="B11" s="9" t="s">
        <v>3</v>
      </c>
      <c r="C11" s="11" t="s">
        <v>60</v>
      </c>
      <c r="D11" s="10"/>
      <c r="E11" s="180" t="s">
        <v>109</v>
      </c>
      <c r="F11" s="182"/>
      <c r="G11" s="148">
        <v>325.5</v>
      </c>
      <c r="H11" s="106"/>
      <c r="I11" s="176" t="s">
        <v>67</v>
      </c>
      <c r="K11" s="176" t="s">
        <v>67</v>
      </c>
    </row>
    <row r="12" spans="1:11" ht="14.25" customHeight="1" x14ac:dyDescent="0.25">
      <c r="A12" s="5"/>
      <c r="B12" s="9" t="s">
        <v>4</v>
      </c>
      <c r="C12" s="12" t="s">
        <v>61</v>
      </c>
      <c r="D12" s="10"/>
      <c r="E12" s="13" t="s">
        <v>5</v>
      </c>
      <c r="F12" s="14"/>
      <c r="G12" s="147">
        <f>G9*G11</f>
        <v>5533500</v>
      </c>
      <c r="H12" s="107"/>
    </row>
    <row r="13" spans="1:11" ht="12.75" customHeight="1" x14ac:dyDescent="0.25">
      <c r="A13" s="5"/>
      <c r="B13" s="9" t="s">
        <v>6</v>
      </c>
      <c r="C13" s="11" t="s">
        <v>111</v>
      </c>
      <c r="D13" s="10"/>
      <c r="E13" s="180" t="s">
        <v>7</v>
      </c>
      <c r="F13" s="181"/>
      <c r="G13" s="11" t="s">
        <v>63</v>
      </c>
      <c r="H13" s="105"/>
    </row>
    <row r="14" spans="1:11" ht="13.5" customHeight="1" x14ac:dyDescent="0.25">
      <c r="A14" s="5"/>
      <c r="B14" s="9" t="s">
        <v>8</v>
      </c>
      <c r="C14" s="11" t="s">
        <v>116</v>
      </c>
      <c r="D14" s="10"/>
      <c r="E14" s="180" t="s">
        <v>9</v>
      </c>
      <c r="F14" s="181"/>
      <c r="G14" s="11" t="s">
        <v>62</v>
      </c>
      <c r="H14" s="105"/>
    </row>
    <row r="15" spans="1:11" ht="13.5" customHeight="1" x14ac:dyDescent="0.25">
      <c r="A15" s="5"/>
      <c r="B15" s="9" t="s">
        <v>10</v>
      </c>
      <c r="C15" s="98" t="s">
        <v>117</v>
      </c>
      <c r="D15" s="10"/>
      <c r="E15" s="185" t="s">
        <v>11</v>
      </c>
      <c r="F15" s="186"/>
      <c r="G15" s="89" t="s">
        <v>64</v>
      </c>
      <c r="H15" s="108"/>
    </row>
    <row r="16" spans="1:11" ht="12" customHeight="1" x14ac:dyDescent="0.25">
      <c r="A16" s="2"/>
      <c r="B16" s="15"/>
      <c r="C16" s="16"/>
      <c r="D16" s="17"/>
      <c r="E16" s="18"/>
      <c r="F16" s="18"/>
      <c r="G16" s="19"/>
      <c r="H16" s="109"/>
    </row>
    <row r="17" spans="1:8" ht="12" customHeight="1" x14ac:dyDescent="0.25">
      <c r="A17" s="20"/>
      <c r="B17" s="187" t="s">
        <v>12</v>
      </c>
      <c r="C17" s="188"/>
      <c r="D17" s="188"/>
      <c r="E17" s="188"/>
      <c r="F17" s="188"/>
      <c r="G17" s="188"/>
      <c r="H17" s="110"/>
    </row>
    <row r="18" spans="1:8" ht="12" customHeight="1" x14ac:dyDescent="0.25">
      <c r="A18" s="2"/>
      <c r="B18" s="21"/>
      <c r="C18" s="22"/>
      <c r="D18" s="22"/>
      <c r="E18" s="22"/>
      <c r="F18" s="23"/>
      <c r="G18" s="23"/>
      <c r="H18" s="111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26"/>
      <c r="H19" s="112"/>
    </row>
    <row r="20" spans="1:8" ht="28.5" customHeight="1" x14ac:dyDescent="0.25">
      <c r="A20" s="20"/>
      <c r="B20" s="137" t="s">
        <v>14</v>
      </c>
      <c r="C20" s="137" t="s">
        <v>15</v>
      </c>
      <c r="D20" s="137" t="s">
        <v>16</v>
      </c>
      <c r="E20" s="137" t="s">
        <v>17</v>
      </c>
      <c r="F20" s="137" t="s">
        <v>18</v>
      </c>
      <c r="G20" s="137" t="s">
        <v>19</v>
      </c>
      <c r="H20" s="113"/>
    </row>
    <row r="21" spans="1:8" ht="12" customHeight="1" x14ac:dyDescent="0.25">
      <c r="A21" s="57"/>
      <c r="B21" s="138" t="s">
        <v>66</v>
      </c>
      <c r="C21" s="139" t="s">
        <v>20</v>
      </c>
      <c r="D21" s="140">
        <v>11</v>
      </c>
      <c r="E21" s="139" t="s">
        <v>110</v>
      </c>
      <c r="F21" s="128">
        <v>30000</v>
      </c>
      <c r="G21" s="128">
        <f t="shared" ref="G21" si="0">D21*F21</f>
        <v>330000</v>
      </c>
      <c r="H21" s="114"/>
    </row>
    <row r="22" spans="1:8" ht="12" customHeight="1" x14ac:dyDescent="0.25">
      <c r="A22" s="57"/>
      <c r="B22" s="138" t="s">
        <v>96</v>
      </c>
      <c r="C22" s="139" t="s">
        <v>20</v>
      </c>
      <c r="D22" s="140">
        <v>1</v>
      </c>
      <c r="E22" s="139" t="s">
        <v>65</v>
      </c>
      <c r="F22" s="128">
        <v>30000</v>
      </c>
      <c r="G22" s="128">
        <f t="shared" ref="G22" si="1">D22*F22</f>
        <v>30000</v>
      </c>
      <c r="H22" s="114"/>
    </row>
    <row r="23" spans="1:8" ht="12.75" customHeight="1" x14ac:dyDescent="0.25">
      <c r="A23" s="57"/>
      <c r="B23" s="143" t="s">
        <v>21</v>
      </c>
      <c r="C23" s="144"/>
      <c r="D23" s="144"/>
      <c r="E23" s="144"/>
      <c r="F23" s="145"/>
      <c r="G23" s="129">
        <f>SUM(G21:G22)</f>
        <v>360000</v>
      </c>
      <c r="H23" s="115"/>
    </row>
    <row r="24" spans="1:8" ht="12" customHeight="1" x14ac:dyDescent="0.25">
      <c r="A24" s="2"/>
      <c r="B24" s="141"/>
      <c r="C24" s="142"/>
      <c r="D24" s="142"/>
      <c r="E24" s="142"/>
      <c r="F24" s="127"/>
      <c r="G24" s="127"/>
      <c r="H24" s="116"/>
    </row>
    <row r="25" spans="1:8" ht="12" customHeight="1" x14ac:dyDescent="0.25">
      <c r="A25" s="5"/>
      <c r="B25" s="28" t="s">
        <v>22</v>
      </c>
      <c r="C25" s="29"/>
      <c r="D25" s="30"/>
      <c r="E25" s="30"/>
      <c r="F25" s="31"/>
      <c r="G25" s="31"/>
      <c r="H25" s="112"/>
    </row>
    <row r="26" spans="1:8" ht="24" customHeight="1" x14ac:dyDescent="0.25">
      <c r="A26" s="5"/>
      <c r="B26" s="32" t="s">
        <v>14</v>
      </c>
      <c r="C26" s="33" t="s">
        <v>15</v>
      </c>
      <c r="D26" s="33" t="s">
        <v>16</v>
      </c>
      <c r="E26" s="32" t="s">
        <v>17</v>
      </c>
      <c r="F26" s="33" t="s">
        <v>18</v>
      </c>
      <c r="G26" s="32" t="s">
        <v>19</v>
      </c>
      <c r="H26" s="117"/>
    </row>
    <row r="27" spans="1:8" ht="12" customHeight="1" x14ac:dyDescent="0.25">
      <c r="A27" s="5"/>
      <c r="B27" s="34" t="s">
        <v>67</v>
      </c>
      <c r="C27" s="35" t="s">
        <v>67</v>
      </c>
      <c r="D27" s="35" t="s">
        <v>67</v>
      </c>
      <c r="E27" s="35" t="s">
        <v>67</v>
      </c>
      <c r="F27" s="88" t="s">
        <v>67</v>
      </c>
      <c r="G27" s="91">
        <v>0</v>
      </c>
      <c r="H27" s="118"/>
    </row>
    <row r="28" spans="1:8" ht="12" customHeight="1" x14ac:dyDescent="0.25">
      <c r="A28" s="5"/>
      <c r="B28" s="36" t="s">
        <v>23</v>
      </c>
      <c r="C28" s="37"/>
      <c r="D28" s="37"/>
      <c r="E28" s="37"/>
      <c r="F28" s="38"/>
      <c r="G28" s="92">
        <f>SUM(G27)</f>
        <v>0</v>
      </c>
      <c r="H28" s="119"/>
    </row>
    <row r="29" spans="1:8" ht="12" customHeight="1" x14ac:dyDescent="0.25">
      <c r="A29" s="2"/>
      <c r="B29" s="39"/>
      <c r="C29" s="40"/>
      <c r="D29" s="40"/>
      <c r="E29" s="40"/>
      <c r="F29" s="41"/>
      <c r="G29" s="41"/>
      <c r="H29" s="116"/>
    </row>
    <row r="30" spans="1:8" ht="12" customHeight="1" x14ac:dyDescent="0.25">
      <c r="A30" s="5"/>
      <c r="B30" s="28" t="s">
        <v>24</v>
      </c>
      <c r="C30" s="29"/>
      <c r="D30" s="30"/>
      <c r="E30" s="30"/>
      <c r="F30" s="31"/>
      <c r="G30" s="31"/>
      <c r="H30" s="112"/>
    </row>
    <row r="31" spans="1:8" ht="24" customHeight="1" x14ac:dyDescent="0.25">
      <c r="A31" s="5"/>
      <c r="B31" s="42" t="s">
        <v>14</v>
      </c>
      <c r="C31" s="42" t="s">
        <v>15</v>
      </c>
      <c r="D31" s="42" t="s">
        <v>16</v>
      </c>
      <c r="E31" s="42" t="s">
        <v>17</v>
      </c>
      <c r="F31" s="43" t="s">
        <v>18</v>
      </c>
      <c r="G31" s="126" t="s">
        <v>19</v>
      </c>
      <c r="H31" s="117"/>
    </row>
    <row r="32" spans="1:8" ht="12.75" customHeight="1" x14ac:dyDescent="0.25">
      <c r="A32" s="20"/>
      <c r="B32" s="101" t="s">
        <v>105</v>
      </c>
      <c r="C32" s="27" t="s">
        <v>25</v>
      </c>
      <c r="D32" s="90">
        <v>0.2</v>
      </c>
      <c r="E32" s="27" t="s">
        <v>89</v>
      </c>
      <c r="F32" s="102">
        <v>946223.58</v>
      </c>
      <c r="G32" s="128">
        <f>D32*F32</f>
        <v>189244.71600000001</v>
      </c>
      <c r="H32" s="114"/>
    </row>
    <row r="33" spans="1:240" ht="12.75" customHeight="1" x14ac:dyDescent="0.25">
      <c r="A33" s="20"/>
      <c r="B33" s="100" t="s">
        <v>68</v>
      </c>
      <c r="C33" s="27" t="s">
        <v>25</v>
      </c>
      <c r="D33" s="90">
        <f>0.125*2</f>
        <v>0.25</v>
      </c>
      <c r="E33" s="27" t="s">
        <v>97</v>
      </c>
      <c r="F33" s="102">
        <v>691928.83200000005</v>
      </c>
      <c r="G33" s="128">
        <f t="shared" ref="G33:G41" si="2">D33*F33</f>
        <v>172982.20800000001</v>
      </c>
      <c r="H33" s="114"/>
    </row>
    <row r="34" spans="1:240" ht="12.75" customHeight="1" x14ac:dyDescent="0.25">
      <c r="A34" s="20"/>
      <c r="B34" s="100" t="s">
        <v>70</v>
      </c>
      <c r="C34" s="27" t="s">
        <v>25</v>
      </c>
      <c r="D34" s="90">
        <v>0.3</v>
      </c>
      <c r="E34" s="27" t="s">
        <v>77</v>
      </c>
      <c r="F34" s="102">
        <v>181704</v>
      </c>
      <c r="G34" s="128">
        <f t="shared" si="2"/>
        <v>54511.199999999997</v>
      </c>
      <c r="H34" s="114"/>
    </row>
    <row r="35" spans="1:240" ht="12.75" customHeight="1" x14ac:dyDescent="0.25">
      <c r="A35" s="20"/>
      <c r="B35" s="100" t="s">
        <v>71</v>
      </c>
      <c r="C35" s="27" t="s">
        <v>25</v>
      </c>
      <c r="D35" s="90">
        <v>0.125</v>
      </c>
      <c r="E35" s="27" t="s">
        <v>77</v>
      </c>
      <c r="F35" s="102">
        <v>691928.83200000005</v>
      </c>
      <c r="G35" s="128">
        <f t="shared" si="2"/>
        <v>86491.104000000007</v>
      </c>
      <c r="H35" s="114"/>
    </row>
    <row r="36" spans="1:240" ht="12.75" customHeight="1" x14ac:dyDescent="0.25">
      <c r="A36" s="20"/>
      <c r="B36" s="100" t="s">
        <v>69</v>
      </c>
      <c r="C36" s="27" t="s">
        <v>25</v>
      </c>
      <c r="D36" s="90">
        <v>0.125</v>
      </c>
      <c r="E36" s="27" t="s">
        <v>90</v>
      </c>
      <c r="F36" s="102">
        <v>635964</v>
      </c>
      <c r="G36" s="128">
        <f t="shared" si="2"/>
        <v>79495.5</v>
      </c>
      <c r="H36" s="114"/>
    </row>
    <row r="37" spans="1:240" ht="12.75" customHeight="1" x14ac:dyDescent="0.25">
      <c r="A37" s="20"/>
      <c r="B37" s="101" t="s">
        <v>107</v>
      </c>
      <c r="C37" s="27" t="s">
        <v>25</v>
      </c>
      <c r="D37" s="90">
        <v>0.125</v>
      </c>
      <c r="E37" s="27" t="s">
        <v>72</v>
      </c>
      <c r="F37" s="102">
        <v>345966.45</v>
      </c>
      <c r="G37" s="128">
        <f t="shared" si="2"/>
        <v>43245.806250000001</v>
      </c>
      <c r="H37" s="114"/>
    </row>
    <row r="38" spans="1:240" ht="14.25" customHeight="1" x14ac:dyDescent="0.25">
      <c r="A38" s="20"/>
      <c r="B38" s="100" t="s">
        <v>73</v>
      </c>
      <c r="C38" s="27" t="s">
        <v>25</v>
      </c>
      <c r="D38" s="90">
        <v>0.125</v>
      </c>
      <c r="E38" s="99" t="s">
        <v>98</v>
      </c>
      <c r="F38" s="102">
        <v>345966.45</v>
      </c>
      <c r="G38" s="128">
        <f t="shared" si="2"/>
        <v>43245.806250000001</v>
      </c>
      <c r="H38" s="114"/>
    </row>
    <row r="39" spans="1:240" ht="11.25" customHeight="1" x14ac:dyDescent="0.25">
      <c r="A39" s="20"/>
      <c r="B39" s="100" t="s">
        <v>99</v>
      </c>
      <c r="C39" s="27" t="s">
        <v>25</v>
      </c>
      <c r="D39" s="90">
        <v>0.1875</v>
      </c>
      <c r="E39" s="99" t="s">
        <v>91</v>
      </c>
      <c r="F39" s="102">
        <v>183797.32500000001</v>
      </c>
      <c r="G39" s="128">
        <f>+F39</f>
        <v>183797.32500000001</v>
      </c>
      <c r="H39" s="114"/>
    </row>
    <row r="40" spans="1:240" ht="12.75" customHeight="1" x14ac:dyDescent="0.25">
      <c r="A40" s="20"/>
      <c r="B40" s="101" t="s">
        <v>106</v>
      </c>
      <c r="C40" s="27" t="s">
        <v>25</v>
      </c>
      <c r="D40" s="90">
        <v>0.125</v>
      </c>
      <c r="E40" s="99" t="s">
        <v>108</v>
      </c>
      <c r="F40" s="102">
        <v>778419.9360000001</v>
      </c>
      <c r="G40" s="128">
        <f t="shared" si="2"/>
        <v>97302.492000000013</v>
      </c>
      <c r="H40" s="114"/>
    </row>
    <row r="41" spans="1:240" ht="12.75" customHeight="1" x14ac:dyDescent="0.25">
      <c r="A41" s="20"/>
      <c r="B41" s="150" t="s">
        <v>100</v>
      </c>
      <c r="C41" s="153" t="s">
        <v>25</v>
      </c>
      <c r="D41" s="162">
        <v>0.125</v>
      </c>
      <c r="E41" s="163" t="s">
        <v>91</v>
      </c>
      <c r="F41" s="164">
        <v>691928.83200000005</v>
      </c>
      <c r="G41" s="165">
        <f t="shared" si="2"/>
        <v>86491.104000000007</v>
      </c>
      <c r="H41" s="114"/>
    </row>
    <row r="42" spans="1:240" ht="12.75" customHeight="1" x14ac:dyDescent="0.25">
      <c r="A42" s="57"/>
      <c r="B42" s="143" t="s">
        <v>26</v>
      </c>
      <c r="C42" s="144"/>
      <c r="D42" s="144"/>
      <c r="E42" s="144"/>
      <c r="F42" s="145"/>
      <c r="G42" s="129">
        <f>SUM(G32:G41)</f>
        <v>1036807.2615000001</v>
      </c>
      <c r="H42" s="115"/>
    </row>
    <row r="43" spans="1:240" ht="12" customHeight="1" x14ac:dyDescent="0.25">
      <c r="A43" s="2"/>
      <c r="B43" s="141"/>
      <c r="C43" s="142"/>
      <c r="D43" s="142"/>
      <c r="E43" s="142"/>
      <c r="F43" s="127"/>
      <c r="G43" s="127"/>
      <c r="H43" s="116"/>
    </row>
    <row r="44" spans="1:240" ht="12" customHeight="1" x14ac:dyDescent="0.25">
      <c r="A44" s="5"/>
      <c r="B44" s="28" t="s">
        <v>27</v>
      </c>
      <c r="C44" s="29"/>
      <c r="D44" s="30"/>
      <c r="E44" s="30"/>
      <c r="F44" s="31"/>
      <c r="G44" s="31"/>
      <c r="H44" s="112"/>
    </row>
    <row r="45" spans="1:240" ht="26.25" customHeight="1" x14ac:dyDescent="0.25">
      <c r="A45" s="5"/>
      <c r="B45" s="43" t="s">
        <v>28</v>
      </c>
      <c r="C45" s="43" t="s">
        <v>29</v>
      </c>
      <c r="D45" s="43" t="s">
        <v>30</v>
      </c>
      <c r="E45" s="43" t="s">
        <v>17</v>
      </c>
      <c r="F45" s="43" t="s">
        <v>18</v>
      </c>
      <c r="G45" s="130" t="s">
        <v>19</v>
      </c>
    </row>
    <row r="46" spans="1:240" s="133" customFormat="1" ht="12.75" customHeight="1" x14ac:dyDescent="0.25">
      <c r="A46" s="131"/>
      <c r="B46" s="132" t="s">
        <v>31</v>
      </c>
      <c r="C46" s="166" t="s">
        <v>101</v>
      </c>
      <c r="D46" s="167">
        <v>1.72</v>
      </c>
      <c r="E46" s="166" t="s">
        <v>92</v>
      </c>
      <c r="F46" s="168">
        <v>136259</v>
      </c>
      <c r="G46" s="169">
        <f>D46*F46</f>
        <v>234365.48</v>
      </c>
      <c r="H46" s="121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  <c r="EZ46" s="125"/>
      <c r="FA46" s="125"/>
      <c r="FB46" s="125"/>
      <c r="FC46" s="125"/>
      <c r="FD46" s="125"/>
      <c r="FE46" s="125"/>
      <c r="FF46" s="125"/>
      <c r="FG46" s="125"/>
      <c r="FH46" s="125"/>
      <c r="FI46" s="125"/>
      <c r="FJ46" s="125"/>
      <c r="FK46" s="125"/>
      <c r="FL46" s="125"/>
      <c r="FM46" s="125"/>
      <c r="FN46" s="125"/>
      <c r="FO46" s="125"/>
      <c r="FP46" s="125"/>
      <c r="FQ46" s="125"/>
      <c r="FR46" s="125"/>
      <c r="FS46" s="125"/>
      <c r="FT46" s="125"/>
      <c r="FU46" s="125"/>
      <c r="FV46" s="125"/>
      <c r="FW46" s="125"/>
      <c r="FX46" s="125"/>
      <c r="FY46" s="125"/>
      <c r="FZ46" s="125"/>
      <c r="GA46" s="125"/>
      <c r="GB46" s="125"/>
      <c r="GC46" s="125"/>
      <c r="GD46" s="125"/>
      <c r="GE46" s="125"/>
      <c r="GF46" s="125"/>
      <c r="GG46" s="125"/>
      <c r="GH46" s="125"/>
      <c r="GI46" s="125"/>
      <c r="GJ46" s="125"/>
      <c r="GK46" s="125"/>
      <c r="GL46" s="125"/>
      <c r="GM46" s="125"/>
      <c r="GN46" s="125"/>
      <c r="GO46" s="125"/>
      <c r="GP46" s="125"/>
      <c r="GQ46" s="125"/>
      <c r="GR46" s="125"/>
      <c r="GS46" s="125"/>
      <c r="GT46" s="125"/>
      <c r="GU46" s="125"/>
      <c r="GV46" s="125"/>
      <c r="GW46" s="125"/>
      <c r="GX46" s="125"/>
      <c r="GY46" s="125"/>
      <c r="GZ46" s="125"/>
      <c r="HA46" s="125"/>
      <c r="HB46" s="125"/>
      <c r="HC46" s="125"/>
      <c r="HD46" s="125"/>
      <c r="HE46" s="125"/>
      <c r="HF46" s="125"/>
      <c r="HG46" s="125"/>
      <c r="HH46" s="125"/>
      <c r="HI46" s="125"/>
      <c r="HJ46" s="125"/>
      <c r="HK46" s="125"/>
      <c r="HL46" s="125"/>
      <c r="HM46" s="125"/>
      <c r="HN46" s="125"/>
      <c r="HO46" s="125"/>
      <c r="HP46" s="125"/>
      <c r="HQ46" s="125"/>
      <c r="HR46" s="125"/>
      <c r="HS46" s="125"/>
      <c r="HT46" s="125"/>
      <c r="HU46" s="125"/>
      <c r="HV46" s="125"/>
      <c r="HW46" s="125"/>
      <c r="HX46" s="125"/>
      <c r="HY46" s="125"/>
      <c r="HZ46" s="125"/>
      <c r="IA46" s="125"/>
      <c r="IB46" s="125"/>
      <c r="IC46" s="125"/>
      <c r="ID46" s="125"/>
      <c r="IE46" s="125"/>
      <c r="IF46" s="125"/>
    </row>
    <row r="47" spans="1:240" s="133" customFormat="1" ht="12.75" customHeight="1" x14ac:dyDescent="0.25">
      <c r="A47" s="131"/>
      <c r="B47" s="132" t="s">
        <v>74</v>
      </c>
      <c r="C47" s="166"/>
      <c r="D47" s="170"/>
      <c r="E47" s="166"/>
      <c r="F47" s="171"/>
      <c r="G47" s="169" t="s">
        <v>67</v>
      </c>
      <c r="H47" s="121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</row>
    <row r="48" spans="1:240" s="133" customFormat="1" ht="12.75" customHeight="1" x14ac:dyDescent="0.25">
      <c r="A48" s="131"/>
      <c r="B48" s="134" t="s">
        <v>75</v>
      </c>
      <c r="C48" s="166" t="s">
        <v>32</v>
      </c>
      <c r="D48" s="172">
        <v>250</v>
      </c>
      <c r="E48" s="166" t="s">
        <v>93</v>
      </c>
      <c r="F48" s="168">
        <v>1639</v>
      </c>
      <c r="G48" s="169">
        <f t="shared" ref="G48:G58" si="3">D48*F48</f>
        <v>409750</v>
      </c>
      <c r="H48" s="121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</row>
    <row r="49" spans="1:240" s="133" customFormat="1" ht="12.75" customHeight="1" x14ac:dyDescent="0.25">
      <c r="A49" s="131"/>
      <c r="B49" s="134" t="s">
        <v>76</v>
      </c>
      <c r="C49" s="166" t="s">
        <v>32</v>
      </c>
      <c r="D49" s="172">
        <v>200</v>
      </c>
      <c r="E49" s="166" t="s">
        <v>77</v>
      </c>
      <c r="F49" s="168">
        <v>1459</v>
      </c>
      <c r="G49" s="169">
        <f t="shared" si="3"/>
        <v>291800</v>
      </c>
      <c r="H49" s="121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</row>
    <row r="50" spans="1:240" s="133" customFormat="1" ht="12.75" customHeight="1" x14ac:dyDescent="0.25">
      <c r="A50" s="131"/>
      <c r="B50" s="134" t="s">
        <v>102</v>
      </c>
      <c r="C50" s="166" t="s">
        <v>32</v>
      </c>
      <c r="D50" s="172">
        <v>250</v>
      </c>
      <c r="E50" s="166" t="s">
        <v>77</v>
      </c>
      <c r="F50" s="168">
        <v>1457</v>
      </c>
      <c r="G50" s="169">
        <f t="shared" si="3"/>
        <v>364250</v>
      </c>
      <c r="H50" s="121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</row>
    <row r="51" spans="1:240" s="133" customFormat="1" ht="12.75" customHeight="1" x14ac:dyDescent="0.25">
      <c r="A51" s="131"/>
      <c r="B51" s="132" t="s">
        <v>78</v>
      </c>
      <c r="C51" s="166"/>
      <c r="D51" s="172"/>
      <c r="E51" s="166"/>
      <c r="F51" s="168"/>
      <c r="G51" s="169" t="s">
        <v>67</v>
      </c>
      <c r="H51" s="121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</row>
    <row r="52" spans="1:240" s="133" customFormat="1" ht="12.75" customHeight="1" x14ac:dyDescent="0.25">
      <c r="A52" s="131"/>
      <c r="B52" s="134" t="s">
        <v>79</v>
      </c>
      <c r="C52" s="166" t="s">
        <v>32</v>
      </c>
      <c r="D52" s="173">
        <v>3</v>
      </c>
      <c r="E52" s="166" t="s">
        <v>80</v>
      </c>
      <c r="F52" s="168">
        <v>47441</v>
      </c>
      <c r="G52" s="169">
        <f t="shared" si="3"/>
        <v>142323</v>
      </c>
      <c r="H52" s="121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</row>
    <row r="53" spans="1:240" s="133" customFormat="1" ht="12.75" customHeight="1" x14ac:dyDescent="0.25">
      <c r="A53" s="131"/>
      <c r="B53" s="135" t="s">
        <v>81</v>
      </c>
      <c r="C53" s="166" t="s">
        <v>32</v>
      </c>
      <c r="D53" s="174">
        <v>2</v>
      </c>
      <c r="E53" s="166" t="s">
        <v>93</v>
      </c>
      <c r="F53" s="168">
        <v>5927</v>
      </c>
      <c r="G53" s="169">
        <f t="shared" si="3"/>
        <v>11854</v>
      </c>
      <c r="H53" s="121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</row>
    <row r="54" spans="1:240" s="133" customFormat="1" ht="12.75" customHeight="1" x14ac:dyDescent="0.25">
      <c r="A54" s="131"/>
      <c r="B54" s="136" t="s">
        <v>82</v>
      </c>
      <c r="C54" s="175"/>
      <c r="D54" s="175"/>
      <c r="E54" s="175"/>
      <c r="F54" s="168" t="s">
        <v>67</v>
      </c>
      <c r="G54" s="169" t="s">
        <v>67</v>
      </c>
      <c r="H54" s="113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</row>
    <row r="55" spans="1:240" s="133" customFormat="1" ht="12.75" customHeight="1" x14ac:dyDescent="0.25">
      <c r="A55" s="131"/>
      <c r="B55" s="135" t="s">
        <v>83</v>
      </c>
      <c r="C55" s="166" t="s">
        <v>88</v>
      </c>
      <c r="D55" s="174">
        <v>0.5</v>
      </c>
      <c r="E55" s="166" t="s">
        <v>93</v>
      </c>
      <c r="F55" s="168">
        <v>43150</v>
      </c>
      <c r="G55" s="169">
        <f t="shared" si="3"/>
        <v>21575</v>
      </c>
      <c r="H55" s="121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</row>
    <row r="56" spans="1:240" s="133" customFormat="1" ht="12.75" customHeight="1" x14ac:dyDescent="0.25">
      <c r="A56" s="131"/>
      <c r="B56" s="136" t="s">
        <v>84</v>
      </c>
      <c r="C56" s="166"/>
      <c r="D56" s="174"/>
      <c r="E56" s="166"/>
      <c r="F56" s="168" t="s">
        <v>67</v>
      </c>
      <c r="G56" s="169" t="s">
        <v>67</v>
      </c>
      <c r="H56" s="121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</row>
    <row r="57" spans="1:240" s="133" customFormat="1" ht="12.75" customHeight="1" x14ac:dyDescent="0.25">
      <c r="A57" s="131"/>
      <c r="B57" s="135" t="s">
        <v>85</v>
      </c>
      <c r="C57" s="175" t="s">
        <v>88</v>
      </c>
      <c r="D57" s="175">
        <v>0.5</v>
      </c>
      <c r="E57" s="166" t="s">
        <v>80</v>
      </c>
      <c r="F57" s="168">
        <v>50194</v>
      </c>
      <c r="G57" s="169">
        <f t="shared" si="3"/>
        <v>25097</v>
      </c>
      <c r="H57" s="121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</row>
    <row r="58" spans="1:240" s="133" customFormat="1" ht="12.75" customHeight="1" x14ac:dyDescent="0.25">
      <c r="A58" s="131"/>
      <c r="B58" s="135" t="s">
        <v>86</v>
      </c>
      <c r="C58" s="166" t="s">
        <v>88</v>
      </c>
      <c r="D58" s="174">
        <v>0.1</v>
      </c>
      <c r="E58" s="166" t="s">
        <v>87</v>
      </c>
      <c r="F58" s="168">
        <v>254220</v>
      </c>
      <c r="G58" s="169">
        <f t="shared" si="3"/>
        <v>25422</v>
      </c>
      <c r="H58" s="121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</row>
    <row r="59" spans="1:240" ht="13.5" customHeight="1" x14ac:dyDescent="0.25">
      <c r="A59" s="5"/>
      <c r="B59" s="45" t="s">
        <v>33</v>
      </c>
      <c r="C59" s="46"/>
      <c r="D59" s="46"/>
      <c r="E59" s="46"/>
      <c r="F59" s="46"/>
      <c r="G59" s="93">
        <f>G46+G48+G49+G50+G52+G53+G55+G57+G58</f>
        <v>1526436.48</v>
      </c>
      <c r="H59" s="120"/>
    </row>
    <row r="60" spans="1:240" ht="12" customHeight="1" x14ac:dyDescent="0.25">
      <c r="A60" s="2"/>
      <c r="B60" s="39"/>
      <c r="C60" s="40"/>
      <c r="D60" s="40"/>
      <c r="E60" s="47"/>
      <c r="F60" s="41"/>
      <c r="G60" s="41"/>
      <c r="H60" s="116"/>
    </row>
    <row r="61" spans="1:240" ht="12" customHeight="1" x14ac:dyDescent="0.25">
      <c r="A61" s="5"/>
      <c r="B61" s="28" t="s">
        <v>34</v>
      </c>
      <c r="C61" s="29"/>
      <c r="D61" s="30"/>
      <c r="E61" s="30"/>
      <c r="F61" s="31"/>
      <c r="G61" s="31"/>
      <c r="H61" s="112"/>
    </row>
    <row r="62" spans="1:240" ht="24" customHeight="1" x14ac:dyDescent="0.25">
      <c r="A62" s="5"/>
      <c r="B62" s="42" t="s">
        <v>35</v>
      </c>
      <c r="C62" s="43" t="s">
        <v>29</v>
      </c>
      <c r="D62" s="43" t="s">
        <v>30</v>
      </c>
      <c r="E62" s="42" t="s">
        <v>17</v>
      </c>
      <c r="F62" s="43" t="s">
        <v>18</v>
      </c>
      <c r="G62" s="126" t="s">
        <v>19</v>
      </c>
      <c r="H62" s="117"/>
    </row>
    <row r="63" spans="1:240" ht="16.5" customHeight="1" x14ac:dyDescent="0.25">
      <c r="A63" s="57"/>
      <c r="B63" s="150" t="s">
        <v>103</v>
      </c>
      <c r="C63" s="151" t="s">
        <v>15</v>
      </c>
      <c r="D63" s="152">
        <v>15</v>
      </c>
      <c r="E63" s="153" t="s">
        <v>104</v>
      </c>
      <c r="F63" s="154">
        <v>17000</v>
      </c>
      <c r="G63" s="155">
        <v>140140</v>
      </c>
      <c r="H63" s="121"/>
    </row>
    <row r="64" spans="1:240" ht="13.5" customHeight="1" x14ac:dyDescent="0.25">
      <c r="A64" s="57"/>
      <c r="B64" s="157" t="s">
        <v>36</v>
      </c>
      <c r="C64" s="158"/>
      <c r="D64" s="158"/>
      <c r="E64" s="158"/>
      <c r="F64" s="159"/>
      <c r="G64" s="160">
        <f>G63</f>
        <v>140140</v>
      </c>
      <c r="H64" s="120"/>
    </row>
    <row r="65" spans="1:8" ht="12" customHeight="1" x14ac:dyDescent="0.25">
      <c r="A65" s="2"/>
      <c r="B65" s="156"/>
      <c r="C65" s="156"/>
      <c r="D65" s="156"/>
      <c r="E65" s="156"/>
      <c r="F65" s="149"/>
      <c r="G65" s="149"/>
      <c r="H65" s="116"/>
    </row>
    <row r="66" spans="1:8" ht="12" customHeight="1" x14ac:dyDescent="0.25">
      <c r="A66" s="57"/>
      <c r="B66" s="60" t="s">
        <v>37</v>
      </c>
      <c r="C66" s="61"/>
      <c r="D66" s="61"/>
      <c r="E66" s="61"/>
      <c r="F66" s="61"/>
      <c r="G66" s="62">
        <f>G23+G28+G42+G59+G64</f>
        <v>3063383.7415</v>
      </c>
      <c r="H66" s="122"/>
    </row>
    <row r="67" spans="1:8" ht="12" customHeight="1" x14ac:dyDescent="0.25">
      <c r="A67" s="57"/>
      <c r="B67" s="63" t="s">
        <v>38</v>
      </c>
      <c r="C67" s="49"/>
      <c r="D67" s="49"/>
      <c r="E67" s="49"/>
      <c r="F67" s="49"/>
      <c r="G67" s="64">
        <f>G66*0.05</f>
        <v>153169.18707499999</v>
      </c>
      <c r="H67" s="122"/>
    </row>
    <row r="68" spans="1:8" ht="12" customHeight="1" x14ac:dyDescent="0.25">
      <c r="A68" s="57"/>
      <c r="B68" s="65" t="s">
        <v>39</v>
      </c>
      <c r="C68" s="48"/>
      <c r="D68" s="48"/>
      <c r="E68" s="48"/>
      <c r="F68" s="48"/>
      <c r="G68" s="66">
        <f>G23+G42+G59+G64</f>
        <v>3063383.7415</v>
      </c>
      <c r="H68" s="122"/>
    </row>
    <row r="69" spans="1:8" ht="12" customHeight="1" x14ac:dyDescent="0.25">
      <c r="A69" s="57"/>
      <c r="B69" s="63" t="s">
        <v>40</v>
      </c>
      <c r="C69" s="49"/>
      <c r="D69" s="49"/>
      <c r="E69" s="49"/>
      <c r="F69" s="49"/>
      <c r="G69" s="64">
        <f>G12</f>
        <v>5533500</v>
      </c>
      <c r="H69" s="122"/>
    </row>
    <row r="70" spans="1:8" ht="12" customHeight="1" x14ac:dyDescent="0.25">
      <c r="A70" s="57"/>
      <c r="B70" s="67" t="s">
        <v>41</v>
      </c>
      <c r="C70" s="68"/>
      <c r="D70" s="68"/>
      <c r="E70" s="68"/>
      <c r="F70" s="68"/>
      <c r="G70" s="66">
        <f>G69-G68</f>
        <v>2470116.2585</v>
      </c>
      <c r="H70" s="122"/>
    </row>
    <row r="71" spans="1:8" ht="12" customHeight="1" x14ac:dyDescent="0.25">
      <c r="A71" s="57"/>
      <c r="B71" s="58" t="s">
        <v>42</v>
      </c>
      <c r="C71" s="59"/>
      <c r="D71" s="59"/>
      <c r="E71" s="59"/>
      <c r="F71" s="59"/>
      <c r="G71" s="54"/>
      <c r="H71" s="122"/>
    </row>
    <row r="72" spans="1:8" ht="12.75" customHeight="1" thickBot="1" x14ac:dyDescent="0.3">
      <c r="A72" s="57"/>
      <c r="B72" s="69"/>
      <c r="C72" s="59"/>
      <c r="D72" s="59"/>
      <c r="E72" s="59"/>
      <c r="F72" s="59"/>
      <c r="G72" s="54"/>
      <c r="H72" s="122"/>
    </row>
    <row r="73" spans="1:8" ht="12" customHeight="1" x14ac:dyDescent="0.25">
      <c r="A73" s="57"/>
      <c r="B73" s="78" t="s">
        <v>43</v>
      </c>
      <c r="C73" s="79"/>
      <c r="D73" s="79"/>
      <c r="E73" s="79"/>
      <c r="F73" s="80"/>
      <c r="G73" s="54"/>
      <c r="H73" s="122"/>
    </row>
    <row r="74" spans="1:8" ht="12" customHeight="1" x14ac:dyDescent="0.25">
      <c r="A74" s="57"/>
      <c r="B74" s="81" t="s">
        <v>44</v>
      </c>
      <c r="C74" s="56"/>
      <c r="D74" s="56"/>
      <c r="E74" s="56"/>
      <c r="F74" s="82"/>
      <c r="G74" s="54"/>
      <c r="H74" s="122"/>
    </row>
    <row r="75" spans="1:8" ht="12" customHeight="1" x14ac:dyDescent="0.25">
      <c r="A75" s="57"/>
      <c r="B75" s="81" t="s">
        <v>45</v>
      </c>
      <c r="C75" s="56"/>
      <c r="D75" s="56"/>
      <c r="E75" s="56"/>
      <c r="F75" s="82"/>
      <c r="G75" s="54"/>
      <c r="H75" s="122"/>
    </row>
    <row r="76" spans="1:8" ht="12" customHeight="1" x14ac:dyDescent="0.25">
      <c r="A76" s="57"/>
      <c r="B76" s="81" t="s">
        <v>46</v>
      </c>
      <c r="C76" s="56"/>
      <c r="D76" s="56"/>
      <c r="E76" s="56"/>
      <c r="F76" s="82"/>
      <c r="G76" s="54"/>
      <c r="H76" s="122"/>
    </row>
    <row r="77" spans="1:8" ht="12" customHeight="1" x14ac:dyDescent="0.25">
      <c r="A77" s="57"/>
      <c r="B77" s="81" t="s">
        <v>47</v>
      </c>
      <c r="C77" s="56"/>
      <c r="D77" s="56"/>
      <c r="E77" s="56"/>
      <c r="F77" s="82"/>
      <c r="G77" s="54"/>
      <c r="H77" s="122"/>
    </row>
    <row r="78" spans="1:8" ht="12" customHeight="1" x14ac:dyDescent="0.25">
      <c r="A78" s="57"/>
      <c r="B78" s="81" t="s">
        <v>48</v>
      </c>
      <c r="C78" s="56"/>
      <c r="D78" s="56"/>
      <c r="E78" s="56"/>
      <c r="F78" s="82"/>
      <c r="G78" s="54"/>
      <c r="H78" s="122"/>
    </row>
    <row r="79" spans="1:8" ht="12.75" customHeight="1" thickBot="1" x14ac:dyDescent="0.3">
      <c r="A79" s="57"/>
      <c r="B79" s="83" t="s">
        <v>49</v>
      </c>
      <c r="C79" s="84"/>
      <c r="D79" s="84"/>
      <c r="E79" s="84"/>
      <c r="F79" s="85"/>
      <c r="G79" s="54"/>
      <c r="H79" s="122"/>
    </row>
    <row r="80" spans="1:8" ht="12.75" customHeight="1" thickBot="1" x14ac:dyDescent="0.3">
      <c r="A80" s="57"/>
      <c r="B80" s="76"/>
      <c r="C80" s="56"/>
      <c r="D80" s="56"/>
      <c r="E80" s="56"/>
      <c r="F80" s="56"/>
      <c r="G80" s="54"/>
      <c r="H80" s="122"/>
    </row>
    <row r="81" spans="1:8" ht="15" customHeight="1" thickBot="1" x14ac:dyDescent="0.3">
      <c r="A81" s="57"/>
      <c r="B81" s="177" t="s">
        <v>50</v>
      </c>
      <c r="C81" s="178"/>
      <c r="D81" s="179"/>
      <c r="E81" s="50"/>
      <c r="F81" s="50"/>
      <c r="G81" s="54"/>
      <c r="H81" s="122"/>
    </row>
    <row r="82" spans="1:8" ht="12" customHeight="1" x14ac:dyDescent="0.25">
      <c r="A82" s="57"/>
      <c r="B82" s="94" t="s">
        <v>35</v>
      </c>
      <c r="C82" s="96" t="s">
        <v>51</v>
      </c>
      <c r="D82" s="97" t="s">
        <v>52</v>
      </c>
      <c r="E82" s="50"/>
      <c r="F82" s="50"/>
      <c r="G82" s="54"/>
      <c r="H82" s="122"/>
    </row>
    <row r="83" spans="1:8" ht="12" customHeight="1" x14ac:dyDescent="0.25">
      <c r="A83" s="57"/>
      <c r="B83" s="71" t="s">
        <v>53</v>
      </c>
      <c r="C83" s="51">
        <f>G23</f>
        <v>360000</v>
      </c>
      <c r="D83" s="72">
        <f>(C83/C89)</f>
        <v>0.11192105586134021</v>
      </c>
      <c r="E83" s="50"/>
      <c r="F83" s="50"/>
      <c r="G83" s="54"/>
      <c r="H83" s="122"/>
    </row>
    <row r="84" spans="1:8" ht="12" customHeight="1" x14ac:dyDescent="0.25">
      <c r="A84" s="57"/>
      <c r="B84" s="71" t="s">
        <v>54</v>
      </c>
      <c r="C84" s="51">
        <f>G28</f>
        <v>0</v>
      </c>
      <c r="D84" s="72">
        <v>0</v>
      </c>
      <c r="E84" s="50"/>
      <c r="F84" s="50"/>
      <c r="G84" s="54"/>
      <c r="H84" s="122"/>
    </row>
    <row r="85" spans="1:8" ht="12" customHeight="1" x14ac:dyDescent="0.25">
      <c r="A85" s="57"/>
      <c r="B85" s="71" t="s">
        <v>55</v>
      </c>
      <c r="C85" s="51">
        <f>G42</f>
        <v>1036807.2615000001</v>
      </c>
      <c r="D85" s="72">
        <f>(C85/C89)</f>
        <v>0.32233489842162411</v>
      </c>
      <c r="E85" s="50"/>
      <c r="F85" s="50"/>
      <c r="G85" s="54"/>
      <c r="H85" s="122"/>
    </row>
    <row r="86" spans="1:8" ht="12" customHeight="1" x14ac:dyDescent="0.25">
      <c r="A86" s="57"/>
      <c r="B86" s="71" t="s">
        <v>28</v>
      </c>
      <c r="C86" s="51">
        <f>G59</f>
        <v>1526436.48</v>
      </c>
      <c r="D86" s="72">
        <f>(C86/C89)</f>
        <v>0.47455661818574313</v>
      </c>
      <c r="E86" s="50"/>
      <c r="F86" s="50"/>
      <c r="G86" s="54"/>
      <c r="H86" s="122"/>
    </row>
    <row r="87" spans="1:8" ht="12" customHeight="1" x14ac:dyDescent="0.25">
      <c r="A87" s="57"/>
      <c r="B87" s="71" t="s">
        <v>56</v>
      </c>
      <c r="C87" s="52">
        <f>G64</f>
        <v>140140</v>
      </c>
      <c r="D87" s="72">
        <f>(C87/C89)</f>
        <v>4.3568379912245048E-2</v>
      </c>
      <c r="E87" s="53"/>
      <c r="F87" s="53"/>
      <c r="G87" s="54"/>
      <c r="H87" s="122"/>
    </row>
    <row r="88" spans="1:8" ht="12" customHeight="1" x14ac:dyDescent="0.25">
      <c r="A88" s="57"/>
      <c r="B88" s="71" t="s">
        <v>57</v>
      </c>
      <c r="C88" s="52">
        <f>G67</f>
        <v>153169.18707499999</v>
      </c>
      <c r="D88" s="72">
        <f>(C88/C89)</f>
        <v>4.7619047619047623E-2</v>
      </c>
      <c r="E88" s="53"/>
      <c r="F88" s="53"/>
      <c r="G88" s="54"/>
      <c r="H88" s="122"/>
    </row>
    <row r="89" spans="1:8" ht="12.75" customHeight="1" thickBot="1" x14ac:dyDescent="0.3">
      <c r="A89" s="57"/>
      <c r="B89" s="73" t="s">
        <v>58</v>
      </c>
      <c r="C89" s="74">
        <f>SUM(C83:C88)</f>
        <v>3216552.9285749998</v>
      </c>
      <c r="D89" s="75">
        <f>SUM(D83:D88)</f>
        <v>1.0000000000000002</v>
      </c>
      <c r="E89" s="53"/>
      <c r="F89" s="53"/>
      <c r="G89" s="54"/>
      <c r="H89" s="122"/>
    </row>
    <row r="90" spans="1:8" ht="12" customHeight="1" x14ac:dyDescent="0.25">
      <c r="A90" s="57"/>
      <c r="B90" s="69"/>
      <c r="C90" s="59"/>
      <c r="D90" s="59"/>
      <c r="E90" s="59"/>
      <c r="F90" s="59"/>
      <c r="G90" s="54"/>
      <c r="H90" s="122"/>
    </row>
    <row r="91" spans="1:8" ht="12.75" customHeight="1" thickBot="1" x14ac:dyDescent="0.3">
      <c r="A91" s="57"/>
      <c r="B91" s="70"/>
      <c r="C91" s="59"/>
      <c r="D91" s="59"/>
      <c r="E91" s="59"/>
      <c r="F91" s="59"/>
      <c r="G91" s="54"/>
      <c r="H91" s="122"/>
    </row>
    <row r="92" spans="1:8" ht="12" customHeight="1" thickBot="1" x14ac:dyDescent="0.3">
      <c r="A92" s="57"/>
      <c r="B92" s="177" t="s">
        <v>115</v>
      </c>
      <c r="C92" s="178"/>
      <c r="D92" s="178"/>
      <c r="E92" s="179"/>
      <c r="F92" s="53"/>
      <c r="G92" s="54"/>
      <c r="H92" s="122"/>
    </row>
    <row r="93" spans="1:8" ht="12" customHeight="1" x14ac:dyDescent="0.25">
      <c r="A93" s="57"/>
      <c r="B93" s="94" t="s">
        <v>113</v>
      </c>
      <c r="C93" s="95">
        <v>34000</v>
      </c>
      <c r="D93" s="95">
        <v>38000</v>
      </c>
      <c r="E93" s="161">
        <v>42000</v>
      </c>
      <c r="F93" s="86"/>
      <c r="G93" s="55"/>
      <c r="H93" s="123"/>
    </row>
    <row r="94" spans="1:8" ht="12.75" customHeight="1" thickBot="1" x14ac:dyDescent="0.3">
      <c r="A94" s="57"/>
      <c r="B94" s="73" t="s">
        <v>114</v>
      </c>
      <c r="C94" s="74">
        <f>(G68/C93)</f>
        <v>90.099521808823525</v>
      </c>
      <c r="D94" s="74">
        <f>(G68/D93)</f>
        <v>80.615361618421048</v>
      </c>
      <c r="E94" s="87">
        <f>(G68/E93)</f>
        <v>72.937708130952387</v>
      </c>
      <c r="F94" s="86"/>
      <c r="G94" s="55"/>
      <c r="H94" s="123"/>
    </row>
    <row r="95" spans="1:8" ht="15.6" customHeight="1" x14ac:dyDescent="0.25">
      <c r="A95" s="57"/>
      <c r="B95" s="77" t="s">
        <v>59</v>
      </c>
      <c r="C95" s="56"/>
      <c r="D95" s="56"/>
      <c r="E95" s="56"/>
      <c r="F95" s="56"/>
      <c r="G95" s="56"/>
      <c r="H95" s="124"/>
    </row>
  </sheetData>
  <mergeCells count="9">
    <mergeCell ref="B92:E92"/>
    <mergeCell ref="E13:F13"/>
    <mergeCell ref="E11:F11"/>
    <mergeCell ref="E10:F10"/>
    <mergeCell ref="E9:F9"/>
    <mergeCell ref="E14:F14"/>
    <mergeCell ref="E15:F15"/>
    <mergeCell ref="B17:G17"/>
    <mergeCell ref="B81:D8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2023-03-27T16:22:39Z</dcterms:modified>
</cp:coreProperties>
</file>