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Maíz grano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0" i="1" l="1"/>
  <c r="G58" i="1"/>
  <c r="G60" i="1" s="1"/>
  <c r="C83" i="1" s="1"/>
  <c r="F53" i="1"/>
  <c r="G53" i="1" s="1"/>
  <c r="F51" i="1"/>
  <c r="G51" i="1" s="1"/>
  <c r="F49" i="1"/>
  <c r="G49" i="1" s="1"/>
  <c r="F48" i="1"/>
  <c r="G48" i="1" s="1"/>
  <c r="F46" i="1"/>
  <c r="G46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21" i="1"/>
  <c r="G21" i="1" s="1"/>
  <c r="F20" i="1"/>
  <c r="G20" i="1" s="1"/>
  <c r="G10" i="1"/>
  <c r="G8" i="1"/>
  <c r="G11" i="1" s="1"/>
  <c r="G65" i="1" s="1"/>
  <c r="G22" i="1" l="1"/>
  <c r="C79" i="1" s="1"/>
  <c r="G54" i="1"/>
  <c r="C82" i="1" s="1"/>
  <c r="G41" i="1"/>
  <c r="C81" i="1" s="1"/>
  <c r="D89" i="1"/>
  <c r="E89" i="1" l="1"/>
  <c r="C89" i="1"/>
  <c r="G62" i="1"/>
  <c r="G63" i="1" s="1"/>
  <c r="C84" i="1" l="1"/>
  <c r="G64" i="1"/>
  <c r="E90" i="1" l="1"/>
  <c r="D90" i="1"/>
  <c r="C90" i="1"/>
  <c r="G66" i="1"/>
  <c r="C85" i="1"/>
  <c r="D83" i="1" l="1"/>
  <c r="D81" i="1"/>
  <c r="D79" i="1"/>
  <c r="D82" i="1"/>
  <c r="D84" i="1"/>
  <c r="D85" i="1" l="1"/>
</calcChain>
</file>

<file path=xl/sharedStrings.xml><?xml version="1.0" encoding="utf-8"?>
<sst xmlns="http://schemas.openxmlformats.org/spreadsheetml/2006/main" count="153" uniqueCount="108">
  <si>
    <t>RUBRO O CULTIVO</t>
  </si>
  <si>
    <t>MAIZ GRANO</t>
  </si>
  <si>
    <t>VARIEDAD</t>
  </si>
  <si>
    <t>SIN ESPECIFICAR</t>
  </si>
  <si>
    <t>FECHA ESTIMADA  PRECIO VENTA</t>
  </si>
  <si>
    <t>NIVEL TECNOLÓGICO</t>
  </si>
  <si>
    <t>MEDIO</t>
  </si>
  <si>
    <t>REGIÓN</t>
  </si>
  <si>
    <t>ÑUBLE</t>
  </si>
  <si>
    <t>INGRESO ESPERADO, con IVA ($)</t>
  </si>
  <si>
    <t>AGENCIA DE ÁREA</t>
  </si>
  <si>
    <t>YUNGAY</t>
  </si>
  <si>
    <t>DESTINO PRODUCCION</t>
  </si>
  <si>
    <t>AGROINDUSTRIA</t>
  </si>
  <si>
    <t>COMUNA/LOCALIDAD</t>
  </si>
  <si>
    <t>PEMUCO, YUNGAY</t>
  </si>
  <si>
    <t>FECHA DE COSECHA</t>
  </si>
  <si>
    <t>FECHA PRECIO INSUMOS</t>
  </si>
  <si>
    <t>CONTINGENCIA</t>
  </si>
  <si>
    <t>HELADA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</si>
  <si>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</si>
  <si>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</si>
  <si>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</si>
  <si>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</si>
  <si>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</si>
  <si>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</si>
  <si>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</si>
  <si>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</si>
  <si>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</si>
  <si>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</si>
  <si>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octubre-febrero</t>
  </si>
  <si>
    <t>Labores culturales</t>
  </si>
  <si>
    <t>Subtotal Jornadas Hombre</t>
  </si>
  <si>
    <t>JORNADAS ANIMAL</t>
  </si>
  <si>
    <t>JA</t>
  </si>
  <si>
    <t>Subtotal Jornadas Animal</t>
  </si>
  <si>
    <t>MAQUINARIA</t>
  </si>
  <si>
    <t>Trituradora</t>
  </si>
  <si>
    <t>JM</t>
  </si>
  <si>
    <t>agosto</t>
  </si>
  <si>
    <t>Mezclador Rastrojo</t>
  </si>
  <si>
    <t>Aradura</t>
  </si>
  <si>
    <t>septiembre</t>
  </si>
  <si>
    <t>Vibrocultivador</t>
  </si>
  <si>
    <t>octubre</t>
  </si>
  <si>
    <t>Siembra</t>
  </si>
  <si>
    <t>Pulverizador de barra</t>
  </si>
  <si>
    <t>oct nov</t>
  </si>
  <si>
    <t>Trazado Regueros</t>
  </si>
  <si>
    <t>Cultivador</t>
  </si>
  <si>
    <t>Abonadora</t>
  </si>
  <si>
    <t>Cosechadora</t>
  </si>
  <si>
    <t>abril - mayo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</si>
  <si>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</si>
  <si>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</si>
  <si>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</si>
  <si>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</si>
  <si>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</si>
  <si>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</si>
  <si>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</si>
  <si>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</si>
  <si>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Octubre-Noviembre</t>
  </si>
  <si>
    <t>FERTILIZANTES</t>
  </si>
  <si>
    <t>Urea Granulada</t>
  </si>
  <si>
    <t>Kg</t>
  </si>
  <si>
    <t>Mezcla Maicera</t>
  </si>
  <si>
    <t>HERBICIDAS</t>
  </si>
  <si>
    <t>Bengala  200 WP</t>
  </si>
  <si>
    <t>INSECTICIDAS</t>
  </si>
  <si>
    <t>Subtotal Insumos</t>
  </si>
  <si>
    <t>OTROS</t>
  </si>
  <si>
    <t>Item</t>
  </si>
  <si>
    <t xml:space="preserve">Traslados 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</si>
  <si>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</si>
  <si>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</si>
  <si>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</si>
  <si>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</si>
  <si>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</si>
  <si>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</si>
  <si>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</si>
  <si>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</si>
  <si>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</si>
  <si>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</si>
  <si>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</si>
  <si>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</si>
  <si>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</si>
  <si>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</si>
  <si>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</si>
  <si>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</si>
  <si>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</si>
  <si>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</si>
  <si>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</si>
  <si>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</si>
  <si>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</si>
  <si>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</si>
  <si>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</si>
  <si>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</si>
  <si>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</si>
  <si>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</si>
  <si>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</si>
  <si>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</si>
  <si>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RENDIMIENTO (kg/Há.)</t>
  </si>
  <si>
    <t>ABRIL</t>
  </si>
  <si>
    <t>PRECIO ESPERADO ($/kg)</t>
  </si>
  <si>
    <t>Rendimiento (kg/hà)</t>
  </si>
  <si>
    <t>Costo unitario ($/kg) (*)</t>
  </si>
  <si>
    <t xml:space="preserve">ENGEO </t>
  </si>
  <si>
    <t>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</si>
</sst>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0" fillId="0" borderId="2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/>
    <xf numFmtId="49" fontId="4" fillId="2" borderId="17" xfId="0" applyNumberFormat="1" applyFont="1" applyFill="1" applyBorder="1" applyAlignment="1">
      <alignment horizontal="center"/>
    </xf>
    <xf numFmtId="0" fontId="4" fillId="2" borderId="17" xfId="0" applyNumberFormat="1" applyFont="1" applyFill="1" applyBorder="1"/>
    <xf numFmtId="3" fontId="4" fillId="2" borderId="17" xfId="0" applyNumberFormat="1" applyFont="1" applyFill="1" applyBorder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3" fontId="9" fillId="3" borderId="18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20" xfId="0" applyFont="1" applyFill="1" applyBorder="1"/>
    <xf numFmtId="49" fontId="14" fillId="8" borderId="2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166" fontId="1" fillId="2" borderId="20" xfId="0" applyNumberFormat="1" applyFont="1" applyFill="1" applyBorder="1" applyAlignment="1">
      <alignment vertical="center"/>
    </xf>
    <xf numFmtId="166" fontId="18" fillId="2" borderId="20" xfId="0" applyNumberFormat="1" applyFont="1" applyFill="1" applyBorder="1" applyAlignment="1">
      <alignment vertical="center"/>
    </xf>
    <xf numFmtId="0" fontId="16" fillId="2" borderId="20" xfId="0" applyFont="1" applyFill="1" applyBorder="1"/>
    <xf numFmtId="49" fontId="0" fillId="2" borderId="20" xfId="0" applyNumberForma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49" fontId="14" fillId="8" borderId="31" xfId="0" applyNumberFormat="1" applyFont="1" applyFill="1" applyBorder="1" applyAlignment="1">
      <alignment vertical="center"/>
    </xf>
    <xf numFmtId="49" fontId="16" fillId="8" borderId="32" xfId="0" applyNumberFormat="1" applyFont="1" applyFill="1" applyBorder="1"/>
    <xf numFmtId="49" fontId="14" fillId="2" borderId="33" xfId="0" applyNumberFormat="1" applyFont="1" applyFill="1" applyBorder="1" applyAlignment="1">
      <alignment vertical="center"/>
    </xf>
    <xf numFmtId="9" fontId="16" fillId="2" borderId="34" xfId="0" applyNumberFormat="1" applyFont="1" applyFill="1" applyBorder="1"/>
    <xf numFmtId="49" fontId="14" fillId="8" borderId="35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9" fontId="14" fillId="8" borderId="37" xfId="0" applyNumberFormat="1" applyFont="1" applyFill="1" applyBorder="1" applyAlignment="1">
      <alignment vertical="center"/>
    </xf>
    <xf numFmtId="0" fontId="16" fillId="9" borderId="40" xfId="0" applyFont="1" applyFill="1" applyBorder="1"/>
    <xf numFmtId="0" fontId="16" fillId="2" borderId="20" xfId="0" applyFont="1" applyFill="1" applyBorder="1" applyAlignment="1">
      <alignment vertical="center"/>
    </xf>
    <xf numFmtId="49" fontId="16" fillId="2" borderId="20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6" fillId="2" borderId="42" xfId="0" applyFont="1" applyFill="1" applyBorder="1"/>
    <xf numFmtId="0" fontId="16" fillId="2" borderId="43" xfId="0" applyFont="1" applyFill="1" applyBorder="1"/>
    <xf numFmtId="49" fontId="16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49" fontId="16" fillId="2" borderId="46" xfId="0" applyNumberFormat="1" applyFont="1" applyFill="1" applyBorder="1" applyAlignment="1">
      <alignment vertical="center"/>
    </xf>
    <xf numFmtId="0" fontId="16" fillId="2" borderId="47" xfId="0" applyFont="1" applyFill="1" applyBorder="1"/>
    <xf numFmtId="0" fontId="16" fillId="2" borderId="48" xfId="0" applyFont="1" applyFill="1" applyBorder="1"/>
    <xf numFmtId="0" fontId="14" fillId="7" borderId="20" xfId="0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49" fontId="19" fillId="9" borderId="20" xfId="0" applyNumberFormat="1" applyFont="1" applyFill="1" applyBorder="1" applyAlignment="1">
      <alignment vertical="center"/>
    </xf>
    <xf numFmtId="0" fontId="11" fillId="9" borderId="20" xfId="0" applyFont="1" applyFill="1" applyBorder="1" applyAlignment="1">
      <alignment vertical="center"/>
    </xf>
    <xf numFmtId="0" fontId="11" fillId="9" borderId="49" xfId="0" applyFont="1" applyFill="1" applyBorder="1" applyAlignment="1">
      <alignment vertical="center"/>
    </xf>
    <xf numFmtId="49" fontId="14" fillId="8" borderId="50" xfId="0" applyNumberFormat="1" applyFont="1" applyFill="1" applyBorder="1" applyAlignment="1">
      <alignment vertical="center"/>
    </xf>
    <xf numFmtId="167" fontId="14" fillId="8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21" fillId="10" borderId="53" xfId="0" applyFont="1" applyFill="1" applyBorder="1" applyAlignment="1">
      <alignment horizontal="left"/>
    </xf>
    <xf numFmtId="0" fontId="22" fillId="10" borderId="53" xfId="0" applyFont="1" applyFill="1" applyBorder="1" applyAlignment="1">
      <alignment horizontal="center"/>
    </xf>
    <xf numFmtId="3" fontId="22" fillId="10" borderId="53" xfId="0" applyNumberFormat="1" applyFont="1" applyFill="1" applyBorder="1" applyAlignment="1">
      <alignment horizontal="center"/>
    </xf>
    <xf numFmtId="3" fontId="21" fillId="10" borderId="53" xfId="0" applyNumberFormat="1" applyFont="1" applyFill="1" applyBorder="1"/>
    <xf numFmtId="0" fontId="21" fillId="10" borderId="53" xfId="1" applyFont="1" applyFill="1" applyBorder="1"/>
    <xf numFmtId="0" fontId="21" fillId="10" borderId="53" xfId="1" applyFont="1" applyFill="1" applyBorder="1" applyAlignment="1">
      <alignment horizontal="center"/>
    </xf>
    <xf numFmtId="0" fontId="4" fillId="0" borderId="53" xfId="1" applyFont="1" applyBorder="1" applyAlignment="1">
      <alignment horizontal="left"/>
    </xf>
    <xf numFmtId="0" fontId="4" fillId="0" borderId="53" xfId="1" applyFont="1" applyBorder="1" applyAlignment="1">
      <alignment horizontal="center"/>
    </xf>
    <xf numFmtId="3" fontId="4" fillId="0" borderId="53" xfId="1" applyNumberFormat="1" applyFont="1" applyBorder="1" applyAlignment="1">
      <alignment horizontal="right"/>
    </xf>
    <xf numFmtId="3" fontId="21" fillId="0" borderId="54" xfId="0" applyNumberFormat="1" applyFont="1" applyFill="1" applyBorder="1"/>
    <xf numFmtId="0" fontId="21" fillId="0" borderId="54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left"/>
    </xf>
    <xf numFmtId="0" fontId="22" fillId="0" borderId="53" xfId="0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0" fontId="21" fillId="0" borderId="53" xfId="1" applyFont="1" applyBorder="1" applyAlignment="1">
      <alignment horizontal="left"/>
    </xf>
    <xf numFmtId="0" fontId="21" fillId="0" borderId="53" xfId="1" applyFont="1" applyBorder="1" applyAlignment="1">
      <alignment horizontal="center"/>
    </xf>
    <xf numFmtId="0" fontId="21" fillId="0" borderId="53" xfId="1" applyFont="1" applyBorder="1"/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14" fillId="8" borderId="51" xfId="0" applyNumberFormat="1" applyFont="1" applyFill="1" applyBorder="1" applyAlignment="1">
      <alignment vertical="center"/>
    </xf>
    <xf numFmtId="3" fontId="14" fillId="8" borderId="52" xfId="0" applyNumberFormat="1" applyFont="1" applyFill="1" applyBorder="1" applyAlignment="1">
      <alignment vertical="center"/>
    </xf>
    <xf numFmtId="49" fontId="19" fillId="9" borderId="38" xfId="0" applyNumberFormat="1" applyFont="1" applyFill="1" applyBorder="1" applyAlignment="1">
      <alignment vertical="center"/>
    </xf>
    <xf numFmtId="0" fontId="14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P2">
            <v>330</v>
          </cell>
        </row>
        <row r="3">
          <cell r="P3">
            <v>12000</v>
          </cell>
        </row>
        <row r="9">
          <cell r="P9">
            <v>35000</v>
          </cell>
        </row>
        <row r="13">
          <cell r="P13">
            <v>300000</v>
          </cell>
        </row>
        <row r="15">
          <cell r="P15">
            <v>285000</v>
          </cell>
        </row>
        <row r="19">
          <cell r="P19">
            <v>1390</v>
          </cell>
        </row>
        <row r="20">
          <cell r="P20">
            <v>1400</v>
          </cell>
        </row>
        <row r="47">
          <cell r="P47">
            <v>60000</v>
          </cell>
        </row>
        <row r="58">
          <cell r="P58">
            <v>38750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U91"/>
  <sheetViews>
    <sheetView showGridLines="0" tabSelected="1" zoomScale="140" zoomScaleNormal="140" workbookViewId="0"/>
  </sheetViews>
  <sheetFormatPr baseColWidth="10" defaultColWidth="10.6640625" defaultRowHeight="11.25" customHeight="1" x14ac:dyDescent="0.3"/>
  <cols>
    <col min="1" max="1" width="3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664062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6" t="s">
        <v>1</v>
      </c>
      <c r="D8" s="7"/>
      <c r="E8" s="160" t="s">
        <v>101</v>
      </c>
      <c r="F8" s="161"/>
      <c r="G8" s="8">
        <f>+'[1]Valores Insumos'!P3</f>
        <v>12000</v>
      </c>
    </row>
    <row r="9" spans="2:7" ht="38.25" customHeight="1" x14ac:dyDescent="0.3">
      <c r="B9" s="9" t="s">
        <v>2</v>
      </c>
      <c r="C9" s="10" t="s">
        <v>3</v>
      </c>
      <c r="D9" s="129"/>
      <c r="E9" s="158" t="s">
        <v>4</v>
      </c>
      <c r="F9" s="159"/>
      <c r="G9" s="130" t="s">
        <v>102</v>
      </c>
    </row>
    <row r="10" spans="2:7" ht="18" customHeight="1" x14ac:dyDescent="0.3">
      <c r="B10" s="9" t="s">
        <v>5</v>
      </c>
      <c r="C10" s="130" t="s">
        <v>6</v>
      </c>
      <c r="D10" s="129"/>
      <c r="E10" s="158" t="s">
        <v>103</v>
      </c>
      <c r="F10" s="159"/>
      <c r="G10" s="131">
        <f>+'[1]Valores Insumos'!P2</f>
        <v>330</v>
      </c>
    </row>
    <row r="11" spans="2:7" ht="11.25" customHeight="1" x14ac:dyDescent="0.3">
      <c r="B11" s="9" t="s">
        <v>7</v>
      </c>
      <c r="C11" s="132" t="s">
        <v>8</v>
      </c>
      <c r="D11" s="129"/>
      <c r="E11" s="152" t="s">
        <v>9</v>
      </c>
      <c r="F11" s="153"/>
      <c r="G11" s="133">
        <f>(G8*G10)</f>
        <v>3960000</v>
      </c>
    </row>
    <row r="12" spans="2:7" ht="11.25" customHeight="1" x14ac:dyDescent="0.3">
      <c r="B12" s="9" t="s">
        <v>10</v>
      </c>
      <c r="C12" s="130" t="s">
        <v>11</v>
      </c>
      <c r="D12" s="129"/>
      <c r="E12" s="158" t="s">
        <v>12</v>
      </c>
      <c r="F12" s="159"/>
      <c r="G12" s="130" t="s">
        <v>13</v>
      </c>
    </row>
    <row r="13" spans="2:7" ht="13.5" customHeight="1" x14ac:dyDescent="0.3">
      <c r="B13" s="9" t="s">
        <v>14</v>
      </c>
      <c r="C13" s="130" t="s">
        <v>15</v>
      </c>
      <c r="D13" s="129"/>
      <c r="E13" s="158" t="s">
        <v>16</v>
      </c>
      <c r="F13" s="159"/>
      <c r="G13" s="130" t="s">
        <v>102</v>
      </c>
    </row>
    <row r="14" spans="2:7" ht="25.5" customHeight="1" x14ac:dyDescent="0.3">
      <c r="B14" s="9" t="s">
        <v>17</v>
      </c>
      <c r="C14" s="134">
        <v>44986</v>
      </c>
      <c r="D14" s="129"/>
      <c r="E14" s="162" t="s">
        <v>18</v>
      </c>
      <c r="F14" s="163"/>
      <c r="G14" s="132" t="s">
        <v>19</v>
      </c>
    </row>
    <row r="15" spans="2:7" ht="12" customHeight="1" x14ac:dyDescent="0.3">
      <c r="B15" s="11"/>
      <c r="C15" s="12"/>
      <c r="D15" s="13"/>
      <c r="E15" s="14"/>
      <c r="F15" s="14"/>
      <c r="G15" s="15"/>
    </row>
    <row r="16" spans="2:7" ht="12" customHeight="1" x14ac:dyDescent="0.3">
      <c r="B16" s="164" t="s">
        <v>20</v>
      </c>
      <c r="C16" s="165"/>
      <c r="D16" s="165"/>
      <c r="E16" s="165"/>
      <c r="F16" s="165"/>
      <c r="G16" s="165"/>
    </row>
    <row r="17" spans="2:7" ht="12" customHeight="1" x14ac:dyDescent="0.3">
      <c r="B17" s="16"/>
      <c r="C17" s="17"/>
      <c r="D17" s="17"/>
      <c r="E17" s="17"/>
      <c r="F17" s="18"/>
      <c r="G17" s="18"/>
    </row>
    <row r="18" spans="2:7" ht="12" customHeight="1" x14ac:dyDescent="0.3">
      <c r="B18" s="19" t="s">
        <v>21</v>
      </c>
      <c r="C18" s="20"/>
      <c r="D18" s="21"/>
      <c r="E18" s="21"/>
      <c r="F18" s="21"/>
      <c r="G18" s="21"/>
    </row>
    <row r="19" spans="2:7" ht="24" customHeight="1" x14ac:dyDescent="0.3">
      <c r="B19" s="22" t="s">
        <v>22</v>
      </c>
      <c r="C19" s="22" t="s">
        <v>23</v>
      </c>
      <c r="D19" s="22" t="s">
        <v>24</v>
      </c>
      <c r="E19" s="22" t="s">
        <v>25</v>
      </c>
      <c r="F19" s="22" t="s">
        <v>26</v>
      </c>
      <c r="G19" s="22" t="s">
        <v>27</v>
      </c>
    </row>
    <row r="20" spans="2:7" ht="14.4" x14ac:dyDescent="0.3">
      <c r="B20" s="135" t="s">
        <v>28</v>
      </c>
      <c r="C20" s="136" t="s">
        <v>29</v>
      </c>
      <c r="D20" s="136">
        <v>5</v>
      </c>
      <c r="E20" s="136" t="s">
        <v>30</v>
      </c>
      <c r="F20" s="137">
        <f>+'[1]Valores Insumos'!$P$9</f>
        <v>35000</v>
      </c>
      <c r="G20" s="138">
        <f>F20*D20</f>
        <v>175000</v>
      </c>
    </row>
    <row r="21" spans="2:7" ht="14.4" x14ac:dyDescent="0.3">
      <c r="B21" s="139" t="s">
        <v>31</v>
      </c>
      <c r="C21" s="136" t="s">
        <v>29</v>
      </c>
      <c r="D21" s="140">
        <v>8</v>
      </c>
      <c r="E21" s="136" t="s">
        <v>30</v>
      </c>
      <c r="F21" s="137">
        <f>+'[1]Valores Insumos'!$P$9</f>
        <v>35000</v>
      </c>
      <c r="G21" s="138">
        <f>F21*D21</f>
        <v>280000</v>
      </c>
    </row>
    <row r="22" spans="2:7" ht="12.75" customHeight="1" x14ac:dyDescent="0.3">
      <c r="B22" s="24" t="s">
        <v>32</v>
      </c>
      <c r="C22" s="25"/>
      <c r="D22" s="25"/>
      <c r="E22" s="25"/>
      <c r="F22" s="26"/>
      <c r="G22" s="27">
        <f>SUM(G20:G21)</f>
        <v>455000</v>
      </c>
    </row>
    <row r="23" spans="2:7" ht="12" customHeight="1" x14ac:dyDescent="0.3">
      <c r="B23" s="16"/>
      <c r="C23" s="18"/>
      <c r="D23" s="18"/>
      <c r="E23" s="18"/>
      <c r="F23" s="28"/>
      <c r="G23" s="28"/>
    </row>
    <row r="24" spans="2:7" ht="12" customHeight="1" x14ac:dyDescent="0.3">
      <c r="B24" s="29" t="s">
        <v>33</v>
      </c>
      <c r="C24" s="30"/>
      <c r="D24" s="31"/>
      <c r="E24" s="31"/>
      <c r="F24" s="32"/>
      <c r="G24" s="32"/>
    </row>
    <row r="25" spans="2:7" ht="24" customHeight="1" x14ac:dyDescent="0.3">
      <c r="B25" s="33" t="s">
        <v>22</v>
      </c>
      <c r="C25" s="34" t="s">
        <v>23</v>
      </c>
      <c r="D25" s="34" t="s">
        <v>24</v>
      </c>
      <c r="E25" s="33" t="s">
        <v>25</v>
      </c>
      <c r="F25" s="34" t="s">
        <v>26</v>
      </c>
      <c r="G25" s="33" t="s">
        <v>27</v>
      </c>
    </row>
    <row r="26" spans="2:7" ht="12" customHeight="1" x14ac:dyDescent="0.3">
      <c r="B26" s="35"/>
      <c r="C26" s="36" t="s">
        <v>34</v>
      </c>
      <c r="D26" s="36"/>
      <c r="E26" s="36"/>
      <c r="F26" s="35"/>
      <c r="G26" s="35"/>
    </row>
    <row r="27" spans="2:7" ht="12" customHeight="1" x14ac:dyDescent="0.3">
      <c r="B27" s="37" t="s">
        <v>35</v>
      </c>
      <c r="C27" s="38"/>
      <c r="D27" s="38"/>
      <c r="E27" s="38"/>
      <c r="F27" s="39"/>
      <c r="G27" s="39"/>
    </row>
    <row r="28" spans="2:7" ht="12" customHeight="1" x14ac:dyDescent="0.3">
      <c r="B28" s="40"/>
      <c r="C28" s="41"/>
      <c r="D28" s="41"/>
      <c r="E28" s="41"/>
      <c r="F28" s="42"/>
      <c r="G28" s="42"/>
    </row>
    <row r="29" spans="2:7" ht="12" customHeight="1" x14ac:dyDescent="0.3">
      <c r="B29" s="29" t="s">
        <v>36</v>
      </c>
      <c r="C29" s="30"/>
      <c r="D29" s="31"/>
      <c r="E29" s="31"/>
      <c r="F29" s="32"/>
      <c r="G29" s="32"/>
    </row>
    <row r="30" spans="2:7" ht="24" customHeight="1" x14ac:dyDescent="0.3">
      <c r="B30" s="43" t="s">
        <v>22</v>
      </c>
      <c r="C30" s="43" t="s">
        <v>23</v>
      </c>
      <c r="D30" s="43" t="s">
        <v>24</v>
      </c>
      <c r="E30" s="43" t="s">
        <v>25</v>
      </c>
      <c r="F30" s="44" t="s">
        <v>26</v>
      </c>
      <c r="G30" s="43" t="s">
        <v>27</v>
      </c>
    </row>
    <row r="31" spans="2:7" ht="14.4" x14ac:dyDescent="0.3">
      <c r="B31" s="141" t="s">
        <v>37</v>
      </c>
      <c r="C31" s="142" t="s">
        <v>38</v>
      </c>
      <c r="D31" s="142">
        <v>0.125</v>
      </c>
      <c r="E31" s="142" t="s">
        <v>39</v>
      </c>
      <c r="F31" s="143">
        <f>+'[1]Valores Insumos'!$P$13</f>
        <v>300000</v>
      </c>
      <c r="G31" s="144">
        <f>D31*F31</f>
        <v>37500</v>
      </c>
    </row>
    <row r="32" spans="2:7" ht="14.4" x14ac:dyDescent="0.3">
      <c r="B32" s="141" t="s">
        <v>40</v>
      </c>
      <c r="C32" s="145" t="s">
        <v>38</v>
      </c>
      <c r="D32" s="142">
        <v>0.125</v>
      </c>
      <c r="E32" s="142" t="s">
        <v>39</v>
      </c>
      <c r="F32" s="143">
        <f>+'[1]Valores Insumos'!$P$13</f>
        <v>300000</v>
      </c>
      <c r="G32" s="144">
        <f t="shared" ref="G32:G40" si="0">D32*F32</f>
        <v>37500</v>
      </c>
    </row>
    <row r="33" spans="2:11" ht="14.4" x14ac:dyDescent="0.3">
      <c r="B33" s="146" t="s">
        <v>41</v>
      </c>
      <c r="C33" s="145" t="s">
        <v>38</v>
      </c>
      <c r="D33" s="142">
        <v>0.125</v>
      </c>
      <c r="E33" s="147" t="s">
        <v>42</v>
      </c>
      <c r="F33" s="143">
        <f>+'[1]Valores Insumos'!$P$13</f>
        <v>300000</v>
      </c>
      <c r="G33" s="144">
        <f t="shared" si="0"/>
        <v>37500</v>
      </c>
    </row>
    <row r="34" spans="2:11" ht="14.4" x14ac:dyDescent="0.3">
      <c r="B34" s="146" t="s">
        <v>43</v>
      </c>
      <c r="C34" s="148" t="s">
        <v>38</v>
      </c>
      <c r="D34" s="142">
        <v>0.125</v>
      </c>
      <c r="E34" s="147" t="s">
        <v>44</v>
      </c>
      <c r="F34" s="143">
        <f>+'[1]Valores Insumos'!$P$13</f>
        <v>300000</v>
      </c>
      <c r="G34" s="144">
        <f t="shared" si="0"/>
        <v>37500</v>
      </c>
    </row>
    <row r="35" spans="2:11" ht="14.4" x14ac:dyDescent="0.3">
      <c r="B35" s="149" t="s">
        <v>45</v>
      </c>
      <c r="C35" s="148" t="s">
        <v>38</v>
      </c>
      <c r="D35" s="142">
        <v>0.125</v>
      </c>
      <c r="E35" s="147" t="s">
        <v>44</v>
      </c>
      <c r="F35" s="143">
        <f>+'[1]Valores Insumos'!$P$13</f>
        <v>300000</v>
      </c>
      <c r="G35" s="144">
        <f t="shared" si="0"/>
        <v>37500</v>
      </c>
    </row>
    <row r="36" spans="2:11" ht="14.4" x14ac:dyDescent="0.3">
      <c r="B36" s="149" t="s">
        <v>46</v>
      </c>
      <c r="C36" s="148" t="s">
        <v>38</v>
      </c>
      <c r="D36" s="142">
        <v>0.125</v>
      </c>
      <c r="E36" s="150" t="s">
        <v>47</v>
      </c>
      <c r="F36" s="143">
        <f>+'[1]Valores Insumos'!$P$13</f>
        <v>300000</v>
      </c>
      <c r="G36" s="144">
        <f t="shared" si="0"/>
        <v>37500</v>
      </c>
    </row>
    <row r="37" spans="2:11" ht="14.4" x14ac:dyDescent="0.3">
      <c r="B37" s="149" t="s">
        <v>48</v>
      </c>
      <c r="C37" s="148" t="s">
        <v>38</v>
      </c>
      <c r="D37" s="142">
        <v>0.125</v>
      </c>
      <c r="E37" s="150" t="s">
        <v>44</v>
      </c>
      <c r="F37" s="143">
        <f>+'[1]Valores Insumos'!$P$13</f>
        <v>300000</v>
      </c>
      <c r="G37" s="144">
        <f t="shared" si="0"/>
        <v>37500</v>
      </c>
    </row>
    <row r="38" spans="2:11" ht="14.4" x14ac:dyDescent="0.3">
      <c r="B38" s="149" t="s">
        <v>49</v>
      </c>
      <c r="C38" s="148" t="s">
        <v>38</v>
      </c>
      <c r="D38" s="142">
        <v>0.125</v>
      </c>
      <c r="E38" s="150" t="s">
        <v>47</v>
      </c>
      <c r="F38" s="143">
        <f>+'[1]Valores Insumos'!$P$13</f>
        <v>300000</v>
      </c>
      <c r="G38" s="144">
        <f t="shared" si="0"/>
        <v>37500</v>
      </c>
    </row>
    <row r="39" spans="2:11" ht="14.4" x14ac:dyDescent="0.3">
      <c r="B39" s="149" t="s">
        <v>50</v>
      </c>
      <c r="C39" s="148" t="s">
        <v>38</v>
      </c>
      <c r="D39" s="142">
        <v>0.125</v>
      </c>
      <c r="E39" s="150" t="s">
        <v>47</v>
      </c>
      <c r="F39" s="143">
        <f>+'[1]Valores Insumos'!$P$13</f>
        <v>300000</v>
      </c>
      <c r="G39" s="144">
        <f t="shared" si="0"/>
        <v>37500</v>
      </c>
    </row>
    <row r="40" spans="2:11" ht="14.4" x14ac:dyDescent="0.3">
      <c r="B40" s="151" t="s">
        <v>51</v>
      </c>
      <c r="C40" s="148" t="s">
        <v>38</v>
      </c>
      <c r="D40" s="142">
        <v>0.125</v>
      </c>
      <c r="E40" s="150" t="s">
        <v>52</v>
      </c>
      <c r="F40" s="143">
        <f>+'[1]Valores Insumos'!$P$13</f>
        <v>300000</v>
      </c>
      <c r="G40" s="144">
        <f t="shared" si="0"/>
        <v>37500</v>
      </c>
    </row>
    <row r="41" spans="2:11" ht="12.75" customHeight="1" x14ac:dyDescent="0.3">
      <c r="B41" s="45" t="s">
        <v>53</v>
      </c>
      <c r="C41" s="46"/>
      <c r="D41" s="46"/>
      <c r="E41" s="46"/>
      <c r="F41" s="47"/>
      <c r="G41" s="48">
        <f>SUM(G31:G40)</f>
        <v>375000</v>
      </c>
    </row>
    <row r="42" spans="2:11" ht="12" customHeight="1" x14ac:dyDescent="0.3">
      <c r="B42" s="40"/>
      <c r="C42" s="41"/>
      <c r="D42" s="41"/>
      <c r="E42" s="41"/>
      <c r="F42" s="42"/>
      <c r="G42" s="42"/>
    </row>
    <row r="43" spans="2:11" ht="12" customHeight="1" x14ac:dyDescent="0.3">
      <c r="B43" s="29" t="s">
        <v>54</v>
      </c>
      <c r="C43" s="30"/>
      <c r="D43" s="31"/>
      <c r="E43" s="31"/>
      <c r="F43" s="32"/>
      <c r="G43" s="32"/>
    </row>
    <row r="44" spans="2:11" ht="24" customHeight="1" x14ac:dyDescent="0.3">
      <c r="B44" s="44" t="s">
        <v>55</v>
      </c>
      <c r="C44" s="44" t="s">
        <v>56</v>
      </c>
      <c r="D44" s="44" t="s">
        <v>57</v>
      </c>
      <c r="E44" s="44" t="s">
        <v>25</v>
      </c>
      <c r="F44" s="44" t="s">
        <v>26</v>
      </c>
      <c r="G44" s="44" t="s">
        <v>27</v>
      </c>
      <c r="K44" s="125"/>
    </row>
    <row r="45" spans="2:11" ht="12.75" customHeight="1" x14ac:dyDescent="0.3">
      <c r="B45" s="49" t="s">
        <v>58</v>
      </c>
      <c r="C45" s="50"/>
      <c r="D45" s="50"/>
      <c r="E45" s="50"/>
      <c r="F45" s="50"/>
      <c r="G45" s="50"/>
      <c r="K45" s="125"/>
    </row>
    <row r="46" spans="2:11" ht="12.75" customHeight="1" x14ac:dyDescent="0.3">
      <c r="B46" s="127" t="s">
        <v>59</v>
      </c>
      <c r="C46" s="51" t="s">
        <v>60</v>
      </c>
      <c r="D46" s="52">
        <v>3</v>
      </c>
      <c r="E46" s="51" t="s">
        <v>61</v>
      </c>
      <c r="F46" s="53">
        <f>+'[1]Valores Insumos'!P15</f>
        <v>285000</v>
      </c>
      <c r="G46" s="53">
        <f>(D46*F46)</f>
        <v>855000</v>
      </c>
    </row>
    <row r="47" spans="2:11" ht="12.75" customHeight="1" x14ac:dyDescent="0.3">
      <c r="B47" s="54" t="s">
        <v>62</v>
      </c>
      <c r="C47" s="55"/>
      <c r="D47" s="128"/>
      <c r="E47" s="55"/>
      <c r="F47" s="53"/>
      <c r="G47" s="53"/>
    </row>
    <row r="48" spans="2:11" ht="12.75" customHeight="1" x14ac:dyDescent="0.3">
      <c r="B48" s="127" t="s">
        <v>63</v>
      </c>
      <c r="C48" s="51" t="s">
        <v>64</v>
      </c>
      <c r="D48" s="52">
        <v>400</v>
      </c>
      <c r="E48" s="51" t="s">
        <v>61</v>
      </c>
      <c r="F48" s="53">
        <f>+'[1]Valores Insumos'!P19</f>
        <v>1390</v>
      </c>
      <c r="G48" s="53">
        <f>(D48*F48)</f>
        <v>556000</v>
      </c>
    </row>
    <row r="49" spans="2:7" ht="12.75" customHeight="1" x14ac:dyDescent="0.3">
      <c r="B49" s="127" t="s">
        <v>65</v>
      </c>
      <c r="C49" s="51" t="s">
        <v>64</v>
      </c>
      <c r="D49" s="52">
        <v>500</v>
      </c>
      <c r="E49" s="51" t="s">
        <v>61</v>
      </c>
      <c r="F49" s="53">
        <f>+'[1]Valores Insumos'!P20</f>
        <v>1400</v>
      </c>
      <c r="G49" s="53">
        <f>(D49*F49)</f>
        <v>700000</v>
      </c>
    </row>
    <row r="50" spans="2:7" ht="12.75" customHeight="1" x14ac:dyDescent="0.3">
      <c r="B50" s="54" t="s">
        <v>66</v>
      </c>
      <c r="C50" s="55"/>
      <c r="D50" s="128"/>
      <c r="E50" s="55"/>
      <c r="F50" s="53"/>
      <c r="G50" s="53"/>
    </row>
    <row r="51" spans="2:7" ht="12.75" customHeight="1" x14ac:dyDescent="0.3">
      <c r="B51" s="127" t="s">
        <v>67</v>
      </c>
      <c r="C51" s="51" t="s">
        <v>64</v>
      </c>
      <c r="D51" s="52">
        <v>1</v>
      </c>
      <c r="E51" s="51" t="s">
        <v>61</v>
      </c>
      <c r="F51" s="53">
        <f>+'[1]Valores Insumos'!P58</f>
        <v>38750</v>
      </c>
      <c r="G51" s="53">
        <f>(D51*F51)</f>
        <v>38750</v>
      </c>
    </row>
    <row r="52" spans="2:7" ht="12.75" customHeight="1" x14ac:dyDescent="0.3">
      <c r="B52" s="54" t="s">
        <v>68</v>
      </c>
      <c r="C52" s="55"/>
      <c r="D52" s="128"/>
      <c r="E52" s="55"/>
      <c r="F52" s="53"/>
      <c r="G52" s="53"/>
    </row>
    <row r="53" spans="2:7" ht="12.75" customHeight="1" x14ac:dyDescent="0.3">
      <c r="B53" s="56" t="s">
        <v>106</v>
      </c>
      <c r="C53" s="57" t="s">
        <v>107</v>
      </c>
      <c r="D53" s="58">
        <v>1</v>
      </c>
      <c r="E53" s="57" t="s">
        <v>61</v>
      </c>
      <c r="F53" s="59">
        <f>+'[1]Valores Insumos'!P47</f>
        <v>60000</v>
      </c>
      <c r="G53" s="59">
        <f>(D53*F53)</f>
        <v>60000</v>
      </c>
    </row>
    <row r="54" spans="2:7" ht="13.5" customHeight="1" x14ac:dyDescent="0.3">
      <c r="B54" s="60" t="s">
        <v>69</v>
      </c>
      <c r="C54" s="61"/>
      <c r="D54" s="61"/>
      <c r="E54" s="61"/>
      <c r="F54" s="62"/>
      <c r="G54" s="63">
        <f>SUM(G45:G53)</f>
        <v>2209750</v>
      </c>
    </row>
    <row r="55" spans="2:7" ht="12" customHeight="1" x14ac:dyDescent="0.3">
      <c r="B55" s="40"/>
      <c r="C55" s="41"/>
      <c r="D55" s="41"/>
      <c r="E55" s="64"/>
      <c r="F55" s="42"/>
      <c r="G55" s="42"/>
    </row>
    <row r="56" spans="2:7" ht="12" customHeight="1" x14ac:dyDescent="0.3">
      <c r="B56" s="29" t="s">
        <v>70</v>
      </c>
      <c r="C56" s="30"/>
      <c r="D56" s="31"/>
      <c r="E56" s="31"/>
      <c r="F56" s="32"/>
      <c r="G56" s="32"/>
    </row>
    <row r="57" spans="2:7" ht="24" customHeight="1" x14ac:dyDescent="0.3">
      <c r="B57" s="43" t="s">
        <v>71</v>
      </c>
      <c r="C57" s="44" t="s">
        <v>56</v>
      </c>
      <c r="D57" s="44" t="s">
        <v>57</v>
      </c>
      <c r="E57" s="43" t="s">
        <v>25</v>
      </c>
      <c r="F57" s="44" t="s">
        <v>26</v>
      </c>
      <c r="G57" s="43" t="s">
        <v>27</v>
      </c>
    </row>
    <row r="58" spans="2:7" ht="12.75" customHeight="1" x14ac:dyDescent="0.3">
      <c r="B58" s="126" t="s">
        <v>72</v>
      </c>
      <c r="C58" s="51" t="s">
        <v>73</v>
      </c>
      <c r="D58" s="53">
        <v>1</v>
      </c>
      <c r="E58" s="23" t="s">
        <v>74</v>
      </c>
      <c r="F58" s="65">
        <v>85000</v>
      </c>
      <c r="G58" s="53">
        <f>(D58*F58)</f>
        <v>85000</v>
      </c>
    </row>
    <row r="59" spans="2:7" ht="19.5" customHeight="1" x14ac:dyDescent="0.3">
      <c r="B59" s="66" t="s">
        <v>75</v>
      </c>
      <c r="C59" s="55"/>
      <c r="D59" s="53"/>
      <c r="E59" s="67"/>
      <c r="F59" s="65"/>
      <c r="G59" s="53"/>
    </row>
    <row r="60" spans="2:7" ht="13.5" customHeight="1" x14ac:dyDescent="0.3">
      <c r="B60" s="68" t="s">
        <v>76</v>
      </c>
      <c r="C60" s="69"/>
      <c r="D60" s="69"/>
      <c r="E60" s="69"/>
      <c r="F60" s="70"/>
      <c r="G60" s="71">
        <f>SUM(G58)</f>
        <v>85000</v>
      </c>
    </row>
    <row r="61" spans="2:7" ht="12" customHeight="1" x14ac:dyDescent="0.3">
      <c r="B61" s="86"/>
      <c r="C61" s="86"/>
      <c r="D61" s="86"/>
      <c r="E61" s="86"/>
      <c r="F61" s="87"/>
      <c r="G61" s="87"/>
    </row>
    <row r="62" spans="2:7" ht="12" customHeight="1" x14ac:dyDescent="0.3">
      <c r="B62" s="88" t="s">
        <v>77</v>
      </c>
      <c r="C62" s="89"/>
      <c r="D62" s="89"/>
      <c r="E62" s="89"/>
      <c r="F62" s="89"/>
      <c r="G62" s="90">
        <f>G22+G41+G54+G60</f>
        <v>3124750</v>
      </c>
    </row>
    <row r="63" spans="2:7" ht="12" customHeight="1" x14ac:dyDescent="0.3">
      <c r="B63" s="91" t="s">
        <v>78</v>
      </c>
      <c r="C63" s="73"/>
      <c r="D63" s="73"/>
      <c r="E63" s="73"/>
      <c r="F63" s="73"/>
      <c r="G63" s="92">
        <f>G62*0.05</f>
        <v>156237.5</v>
      </c>
    </row>
    <row r="64" spans="2:7" ht="12" customHeight="1" x14ac:dyDescent="0.3">
      <c r="B64" s="93" t="s">
        <v>79</v>
      </c>
      <c r="C64" s="72"/>
      <c r="D64" s="72"/>
      <c r="E64" s="72"/>
      <c r="F64" s="72"/>
      <c r="G64" s="94">
        <f>G63+G62</f>
        <v>3280987.5</v>
      </c>
    </row>
    <row r="65" spans="2:7" ht="12" customHeight="1" x14ac:dyDescent="0.3">
      <c r="B65" s="91" t="s">
        <v>80</v>
      </c>
      <c r="C65" s="73"/>
      <c r="D65" s="73"/>
      <c r="E65" s="73"/>
      <c r="F65" s="73"/>
      <c r="G65" s="92">
        <f>G11</f>
        <v>3960000</v>
      </c>
    </row>
    <row r="66" spans="2:7" ht="12" customHeight="1" x14ac:dyDescent="0.3">
      <c r="B66" s="95" t="s">
        <v>81</v>
      </c>
      <c r="C66" s="96"/>
      <c r="D66" s="96"/>
      <c r="E66" s="96"/>
      <c r="F66" s="96"/>
      <c r="G66" s="97">
        <f>G65-G64</f>
        <v>679012.5</v>
      </c>
    </row>
    <row r="67" spans="2:7" ht="12" customHeight="1" x14ac:dyDescent="0.3">
      <c r="B67" s="84" t="s">
        <v>82</v>
      </c>
      <c r="C67" s="85"/>
      <c r="D67" s="85"/>
      <c r="E67" s="85"/>
      <c r="F67" s="85"/>
      <c r="G67" s="81"/>
    </row>
    <row r="68" spans="2:7" ht="12.75" customHeight="1" thickBot="1" x14ac:dyDescent="0.35">
      <c r="B68" s="98"/>
      <c r="C68" s="85"/>
      <c r="D68" s="85"/>
      <c r="E68" s="85"/>
      <c r="F68" s="85"/>
      <c r="G68" s="81"/>
    </row>
    <row r="69" spans="2:7" ht="12" customHeight="1" x14ac:dyDescent="0.3">
      <c r="B69" s="110" t="s">
        <v>83</v>
      </c>
      <c r="C69" s="111"/>
      <c r="D69" s="111"/>
      <c r="E69" s="111"/>
      <c r="F69" s="112"/>
      <c r="G69" s="81"/>
    </row>
    <row r="70" spans="2:7" ht="12" customHeight="1" x14ac:dyDescent="0.3">
      <c r="B70" s="113" t="s">
        <v>84</v>
      </c>
      <c r="C70" s="83"/>
      <c r="D70" s="83"/>
      <c r="E70" s="83"/>
      <c r="F70" s="114"/>
      <c r="G70" s="81"/>
    </row>
    <row r="71" spans="2:7" ht="12" customHeight="1" x14ac:dyDescent="0.3">
      <c r="B71" s="113" t="s">
        <v>85</v>
      </c>
      <c r="C71" s="83"/>
      <c r="D71" s="83"/>
      <c r="E71" s="83"/>
      <c r="F71" s="114"/>
      <c r="G71" s="81"/>
    </row>
    <row r="72" spans="2:7" ht="12" customHeight="1" x14ac:dyDescent="0.3">
      <c r="B72" s="113" t="s">
        <v>86</v>
      </c>
      <c r="C72" s="83"/>
      <c r="D72" s="83"/>
      <c r="E72" s="83"/>
      <c r="F72" s="114"/>
      <c r="G72" s="81"/>
    </row>
    <row r="73" spans="2:7" ht="12" customHeight="1" x14ac:dyDescent="0.3">
      <c r="B73" s="113" t="s">
        <v>87</v>
      </c>
      <c r="C73" s="83"/>
      <c r="D73" s="83"/>
      <c r="E73" s="83"/>
      <c r="F73" s="114"/>
      <c r="G73" s="81"/>
    </row>
    <row r="74" spans="2:7" ht="12" customHeight="1" x14ac:dyDescent="0.3">
      <c r="B74" s="113" t="s">
        <v>88</v>
      </c>
      <c r="C74" s="83"/>
      <c r="D74" s="83"/>
      <c r="E74" s="83"/>
      <c r="F74" s="114"/>
      <c r="G74" s="81"/>
    </row>
    <row r="75" spans="2:7" ht="12.75" customHeight="1" thickBot="1" x14ac:dyDescent="0.35">
      <c r="B75" s="115" t="s">
        <v>89</v>
      </c>
      <c r="C75" s="116"/>
      <c r="D75" s="116"/>
      <c r="E75" s="116"/>
      <c r="F75" s="117"/>
      <c r="G75" s="81"/>
    </row>
    <row r="76" spans="2:7" ht="12.75" customHeight="1" x14ac:dyDescent="0.3">
      <c r="B76" s="108"/>
      <c r="C76" s="83"/>
      <c r="D76" s="83"/>
      <c r="E76" s="83"/>
      <c r="F76" s="83"/>
      <c r="G76" s="81"/>
    </row>
    <row r="77" spans="2:7" ht="15" customHeight="1" thickBot="1" x14ac:dyDescent="0.35">
      <c r="B77" s="156" t="s">
        <v>90</v>
      </c>
      <c r="C77" s="157"/>
      <c r="D77" s="107"/>
      <c r="E77" s="74"/>
      <c r="F77" s="74"/>
      <c r="G77" s="81"/>
    </row>
    <row r="78" spans="2:7" ht="12" customHeight="1" x14ac:dyDescent="0.3">
      <c r="B78" s="100" t="s">
        <v>71</v>
      </c>
      <c r="C78" s="75" t="s">
        <v>91</v>
      </c>
      <c r="D78" s="101" t="s">
        <v>92</v>
      </c>
      <c r="E78" s="74"/>
      <c r="F78" s="74"/>
      <c r="G78" s="81"/>
    </row>
    <row r="79" spans="2:7" ht="12" customHeight="1" x14ac:dyDescent="0.3">
      <c r="B79" s="102" t="s">
        <v>93</v>
      </c>
      <c r="C79" s="76">
        <f>G22</f>
        <v>455000</v>
      </c>
      <c r="D79" s="103">
        <f>(C79/C85)</f>
        <v>0.13867776088753767</v>
      </c>
      <c r="E79" s="74"/>
      <c r="F79" s="74"/>
      <c r="G79" s="81"/>
    </row>
    <row r="80" spans="2:7" ht="12" customHeight="1" x14ac:dyDescent="0.3">
      <c r="B80" s="102" t="s">
        <v>94</v>
      </c>
      <c r="C80" s="77">
        <f>G27</f>
        <v>0</v>
      </c>
      <c r="D80" s="103">
        <v>0</v>
      </c>
      <c r="E80" s="74"/>
      <c r="F80" s="74"/>
      <c r="G80" s="81"/>
    </row>
    <row r="81" spans="2:7" ht="12" customHeight="1" x14ac:dyDescent="0.3">
      <c r="B81" s="102" t="s">
        <v>95</v>
      </c>
      <c r="C81" s="76">
        <f>G41</f>
        <v>375000</v>
      </c>
      <c r="D81" s="103">
        <f>(C81/C85)</f>
        <v>0.11429485787434424</v>
      </c>
      <c r="E81" s="74"/>
      <c r="F81" s="74"/>
      <c r="G81" s="81"/>
    </row>
    <row r="82" spans="2:7" ht="12" customHeight="1" x14ac:dyDescent="0.3">
      <c r="B82" s="102" t="s">
        <v>55</v>
      </c>
      <c r="C82" s="76">
        <f>G54</f>
        <v>2209750</v>
      </c>
      <c r="D82" s="103">
        <f>(C82/C85)</f>
        <v>0.67350149916755242</v>
      </c>
      <c r="E82" s="74"/>
      <c r="F82" s="74"/>
      <c r="G82" s="81"/>
    </row>
    <row r="83" spans="2:7" ht="12" customHeight="1" x14ac:dyDescent="0.3">
      <c r="B83" s="102" t="s">
        <v>96</v>
      </c>
      <c r="C83" s="78">
        <f>G60</f>
        <v>85000</v>
      </c>
      <c r="D83" s="103">
        <f>(C83/C85)</f>
        <v>2.5906834451518024E-2</v>
      </c>
      <c r="E83" s="80"/>
      <c r="F83" s="80"/>
      <c r="G83" s="81"/>
    </row>
    <row r="84" spans="2:7" ht="12" customHeight="1" x14ac:dyDescent="0.3">
      <c r="B84" s="102" t="s">
        <v>97</v>
      </c>
      <c r="C84" s="78">
        <f>G63</f>
        <v>156237.5</v>
      </c>
      <c r="D84" s="103">
        <f>(C84/C85)</f>
        <v>4.7619047619047616E-2</v>
      </c>
      <c r="E84" s="80"/>
      <c r="F84" s="80"/>
      <c r="G84" s="81"/>
    </row>
    <row r="85" spans="2:7" ht="12.75" customHeight="1" thickBot="1" x14ac:dyDescent="0.35">
      <c r="B85" s="104" t="s">
        <v>98</v>
      </c>
      <c r="C85" s="105">
        <f>SUM(C79:C84)</f>
        <v>3280987.5</v>
      </c>
      <c r="D85" s="106">
        <f>SUM(D79:D84)</f>
        <v>1</v>
      </c>
      <c r="E85" s="80"/>
      <c r="F85" s="80"/>
      <c r="G85" s="81"/>
    </row>
    <row r="86" spans="2:7" ht="12" customHeight="1" x14ac:dyDescent="0.3">
      <c r="B86" s="98"/>
      <c r="C86" s="85"/>
      <c r="D86" s="85"/>
      <c r="E86" s="85"/>
      <c r="F86" s="85"/>
      <c r="G86" s="81"/>
    </row>
    <row r="87" spans="2:7" ht="12.75" customHeight="1" x14ac:dyDescent="0.3">
      <c r="B87" s="99"/>
      <c r="C87" s="85"/>
      <c r="D87" s="85"/>
      <c r="E87" s="85"/>
      <c r="F87" s="85"/>
      <c r="G87" s="81"/>
    </row>
    <row r="88" spans="2:7" ht="12" customHeight="1" thickBot="1" x14ac:dyDescent="0.35">
      <c r="B88" s="119"/>
      <c r="C88" s="120" t="s">
        <v>99</v>
      </c>
      <c r="D88" s="121"/>
      <c r="E88" s="122"/>
      <c r="F88" s="79"/>
      <c r="G88" s="81"/>
    </row>
    <row r="89" spans="2:7" ht="12" customHeight="1" x14ac:dyDescent="0.3">
      <c r="B89" s="123" t="s">
        <v>104</v>
      </c>
      <c r="C89" s="154">
        <f>+D89-1000</f>
        <v>11000</v>
      </c>
      <c r="D89" s="154">
        <f>+G8</f>
        <v>12000</v>
      </c>
      <c r="E89" s="155">
        <f>+D89+1000</f>
        <v>13000</v>
      </c>
      <c r="F89" s="118"/>
      <c r="G89" s="82"/>
    </row>
    <row r="90" spans="2:7" ht="12.75" customHeight="1" thickBot="1" x14ac:dyDescent="0.35">
      <c r="B90" s="104" t="s">
        <v>105</v>
      </c>
      <c r="C90" s="105">
        <f>(G64/C89)</f>
        <v>298.27159090909089</v>
      </c>
      <c r="D90" s="105">
        <f>(G64/D89)</f>
        <v>273.41562499999998</v>
      </c>
      <c r="E90" s="124">
        <f>(G64/E89)</f>
        <v>252.38365384615383</v>
      </c>
      <c r="F90" s="118"/>
      <c r="G90" s="82"/>
    </row>
    <row r="91" spans="2:7" ht="15.45" customHeight="1" x14ac:dyDescent="0.3">
      <c r="B91" s="109" t="s">
        <v>100</v>
      </c>
      <c r="C91" s="83"/>
      <c r="D91" s="83"/>
      <c r="E91" s="83"/>
      <c r="F91" s="83"/>
      <c r="G91" s="83"/>
    </row>
  </sheetData>
  <mergeCells count="8">
    <mergeCell ref="B77:C77"/>
    <mergeCell ref="E12:F12"/>
    <mergeCell ref="E10:F10"/>
    <mergeCell ref="E9:F9"/>
    <mergeCell ref="E8:F8"/>
    <mergeCell ref="E13:F13"/>
    <mergeCell ref="E14:F14"/>
    <mergeCell ref="B16:G16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2023-04-11T13:58:40Z</dcterms:modified>
  <cp:category/>
  <cp:contentStatus/>
</cp:coreProperties>
</file>