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MAI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11" i="1" l="1"/>
  <c r="G64" i="1" l="1"/>
  <c r="G54" i="1"/>
  <c r="G55" i="1"/>
  <c r="G57" i="1"/>
  <c r="G58" i="1"/>
  <c r="G59" i="1"/>
  <c r="G37" i="1"/>
  <c r="G38" i="1"/>
  <c r="G39" i="1"/>
  <c r="G40" i="1"/>
  <c r="G41" i="1"/>
  <c r="G42" i="1"/>
  <c r="G43" i="1"/>
  <c r="G44" i="1"/>
  <c r="G45" i="1"/>
  <c r="G46" i="1"/>
  <c r="G47" i="1"/>
  <c r="G36" i="1"/>
  <c r="G22" i="1"/>
  <c r="G23" i="1"/>
  <c r="G24" i="1"/>
  <c r="G25" i="1"/>
  <c r="G26" i="1"/>
  <c r="G21" i="1"/>
  <c r="G27" i="1" l="1"/>
  <c r="G48" i="1"/>
  <c r="G12" i="1"/>
  <c r="G52" i="1"/>
  <c r="G60" i="1" s="1"/>
  <c r="G65" i="1" l="1"/>
  <c r="C89" i="1" s="1"/>
  <c r="C88" i="1" l="1"/>
  <c r="C87" i="1"/>
  <c r="C85" i="1" l="1"/>
  <c r="G32" i="1"/>
  <c r="G67" i="1" s="1"/>
  <c r="G68" i="1" l="1"/>
  <c r="G69" i="1" l="1"/>
  <c r="G71" i="1" s="1"/>
  <c r="C90" i="1"/>
  <c r="C96" i="1" l="1"/>
  <c r="C91" i="1"/>
  <c r="D90" i="1" s="1"/>
  <c r="D96" i="1"/>
  <c r="E96" i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<sst xmlns="http://schemas.openxmlformats.org/spreadsheetml/2006/main" count="170" uniqueCount="110">
  <si>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</si>
  <si>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</si>
  <si>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</si>
  <si>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</si>
  <si>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</si>
  <si>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</si>
  <si>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</si>
  <si>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</si>
  <si>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</si>
  <si>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</si>
  <si>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</si>
  <si>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</si>
  <si>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</si>
  <si>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</si>
  <si>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</si>
  <si>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</si>
  <si>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</si>
  <si>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</si>
  <si>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</si>
  <si>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</si>
  <si>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</si>
  <si>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</si>
  <si>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</si>
  <si>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</si>
  <si>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</si>
  <si>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</si>
  <si>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</si>
  <si>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</si>
  <si>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</si>
  <si>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</si>
  <si>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</si>
  <si>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</si>
  <si>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</si>
  <si>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</si>
  <si>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</si>
  <si>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</si>
  <si>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</si>
  <si>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</si>
  <si>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</si>
  <si>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</si>
  <si>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</si>
  <si>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</si>
  <si>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</si>
  <si>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</si>
  <si>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</si>
  <si>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</si>
  <si>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</si>
  <si>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</si>
  <si>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</si>
  <si>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</si>
  <si>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</si>
  <si>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</si>
  <si>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</si>
  <si>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</si>
  <si>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</si>
  <si>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</si>
  <si>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NIVEL TECNOLOGICO</t>
  </si>
  <si>
    <t>REGION</t>
  </si>
  <si>
    <t>AREA</t>
  </si>
  <si>
    <t>Las Cabras</t>
  </si>
  <si>
    <t>Septiembre</t>
  </si>
  <si>
    <t>Octubre</t>
  </si>
  <si>
    <t>Enero</t>
  </si>
  <si>
    <t>lt</t>
  </si>
  <si>
    <t>Oct - Dic</t>
  </si>
  <si>
    <t>B. O'Higgins</t>
  </si>
  <si>
    <t>Nov</t>
  </si>
  <si>
    <t>Agosto</t>
  </si>
  <si>
    <t>2.  Precio de Insumos corresponde a  precios  colocados en el predio del agricultor.</t>
  </si>
  <si>
    <t>Rendimiento (Un/hà)</t>
  </si>
  <si>
    <t>MAIZ GRANO</t>
  </si>
  <si>
    <t>Pioneer  32B41</t>
  </si>
  <si>
    <t>Medio</t>
  </si>
  <si>
    <t>abril</t>
  </si>
  <si>
    <t>Agroindustria</t>
  </si>
  <si>
    <t>Abr. - May.</t>
  </si>
  <si>
    <t>SEQUIA</t>
  </si>
  <si>
    <t>RENDIMIENTO (qqm/Há.)</t>
  </si>
  <si>
    <t>Siembra (carga de Semilla y fert)</t>
  </si>
  <si>
    <t>Sept</t>
  </si>
  <si>
    <t>Aporca</t>
  </si>
  <si>
    <t>octubre</t>
  </si>
  <si>
    <t>Riego</t>
  </si>
  <si>
    <t>Dic</t>
  </si>
  <si>
    <t>Feb</t>
  </si>
  <si>
    <t>Aradura (incorporacion rastrojos)</t>
  </si>
  <si>
    <t>Fertilizacion (trompo)</t>
  </si>
  <si>
    <t>Rastraje</t>
  </si>
  <si>
    <t>Aplicación herbicidas</t>
  </si>
  <si>
    <t xml:space="preserve">Rastrajes </t>
  </si>
  <si>
    <t>Siembra maiz grano</t>
  </si>
  <si>
    <t>Acequiadura</t>
  </si>
  <si>
    <t>Acarreos Fertilizantes</t>
  </si>
  <si>
    <t>Sept - Oct</t>
  </si>
  <si>
    <t>Cosecha</t>
  </si>
  <si>
    <t>Abril</t>
  </si>
  <si>
    <t>SEMILLA</t>
  </si>
  <si>
    <t>Bolsa</t>
  </si>
  <si>
    <t>Urea</t>
  </si>
  <si>
    <t>Jun. a Nov.</t>
  </si>
  <si>
    <t>Primagram Gold 660 SC</t>
  </si>
  <si>
    <t>Bengala 200 WP</t>
  </si>
  <si>
    <t xml:space="preserve">Zoom </t>
  </si>
  <si>
    <t>3. Precio esperado por ventas corresponde a precio colocado en el domicilio del comprador (Agrosuper San Pedro).</t>
  </si>
  <si>
    <t>Costo unitario ($/qqm) (*)</t>
  </si>
  <si>
    <t>(*): Este valor representa el valor mìnimo de venta del producto con IVA incluido</t>
  </si>
  <si>
    <t>Flete a Planta</t>
  </si>
  <si>
    <t>KG</t>
  </si>
  <si>
    <t>PRECIO ESPERADO ($/qqm) c/IVA</t>
  </si>
  <si>
    <t>Mezcla 17-20-20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</si>
</sst>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7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5974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12737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B1" zoomScale="124" zoomScaleNormal="124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8" customFormat="1" ht="12" customHeight="1" x14ac:dyDescent="0.25">
      <c r="A9" s="80"/>
      <c r="B9" s="81" t="s">
        <v>0</v>
      </c>
      <c r="C9" s="82" t="s">
        <v>70</v>
      </c>
      <c r="D9" s="83"/>
      <c r="E9" s="84" t="s">
        <v>77</v>
      </c>
      <c r="F9" s="85"/>
      <c r="G9" s="86">
        <v>150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</row>
    <row r="10" spans="1:255" s="88" customFormat="1" ht="25.5" customHeight="1" x14ac:dyDescent="0.25">
      <c r="A10" s="80"/>
      <c r="B10" s="89" t="s">
        <v>1</v>
      </c>
      <c r="C10" s="90" t="s">
        <v>71</v>
      </c>
      <c r="D10" s="83"/>
      <c r="E10" s="91" t="s">
        <v>2</v>
      </c>
      <c r="F10" s="92"/>
      <c r="G10" s="93" t="s">
        <v>73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</row>
    <row r="11" spans="1:255" s="88" customFormat="1" ht="18" customHeight="1" x14ac:dyDescent="0.25">
      <c r="A11" s="80"/>
      <c r="B11" s="89" t="s">
        <v>56</v>
      </c>
      <c r="C11" s="94" t="s">
        <v>72</v>
      </c>
      <c r="D11" s="83"/>
      <c r="E11" s="91" t="s">
        <v>108</v>
      </c>
      <c r="F11" s="92"/>
      <c r="G11" s="95">
        <f>30000*1.19</f>
        <v>35700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</row>
    <row r="12" spans="1:255" s="88" customFormat="1" ht="11.25" customHeight="1" x14ac:dyDescent="0.25">
      <c r="A12" s="80"/>
      <c r="B12" s="89" t="s">
        <v>57</v>
      </c>
      <c r="C12" s="94" t="s">
        <v>65</v>
      </c>
      <c r="D12" s="83"/>
      <c r="E12" s="96" t="s">
        <v>3</v>
      </c>
      <c r="F12" s="97"/>
      <c r="G12" s="98">
        <f>+G11*G9</f>
        <v>5355000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 s="88" customFormat="1" ht="11.25" customHeight="1" x14ac:dyDescent="0.25">
      <c r="A13" s="80"/>
      <c r="B13" s="89" t="s">
        <v>58</v>
      </c>
      <c r="C13" s="94" t="s">
        <v>59</v>
      </c>
      <c r="D13" s="83"/>
      <c r="E13" s="91" t="s">
        <v>4</v>
      </c>
      <c r="F13" s="92"/>
      <c r="G13" s="99" t="s">
        <v>74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pans="1:255" s="88" customFormat="1" ht="15" x14ac:dyDescent="0.25">
      <c r="A14" s="80"/>
      <c r="B14" s="89" t="s">
        <v>5</v>
      </c>
      <c r="C14" s="90" t="s">
        <v>59</v>
      </c>
      <c r="D14" s="83"/>
      <c r="E14" s="91" t="s">
        <v>6</v>
      </c>
      <c r="F14" s="92"/>
      <c r="G14" s="100" t="s">
        <v>75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</row>
    <row r="15" spans="1:255" s="88" customFormat="1" ht="25.5" customHeight="1" x14ac:dyDescent="0.25">
      <c r="A15" s="80"/>
      <c r="B15" s="89" t="s">
        <v>7</v>
      </c>
      <c r="C15" s="101">
        <v>44927</v>
      </c>
      <c r="D15" s="83"/>
      <c r="E15" s="102" t="s">
        <v>8</v>
      </c>
      <c r="F15" s="103"/>
      <c r="G15" s="104" t="s">
        <v>76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</row>
    <row r="16" spans="1:255" ht="12" customHeight="1" x14ac:dyDescent="0.25">
      <c r="A16" s="2"/>
      <c r="B16" s="105"/>
      <c r="C16" s="6"/>
      <c r="D16" s="7"/>
      <c r="E16" s="8"/>
      <c r="F16" s="8"/>
      <c r="G16" s="10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8" t="s">
        <v>9</v>
      </c>
      <c r="C17" s="79"/>
      <c r="D17" s="79"/>
      <c r="E17" s="79"/>
      <c r="F17" s="79"/>
      <c r="G17" s="7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7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8" t="s">
        <v>10</v>
      </c>
      <c r="C19" s="109"/>
      <c r="D19" s="110"/>
      <c r="E19" s="110"/>
      <c r="F19" s="111"/>
      <c r="G19" s="112"/>
    </row>
    <row r="20" spans="1:255" ht="24" customHeight="1" x14ac:dyDescent="0.25">
      <c r="A20" s="5"/>
      <c r="B20" s="113" t="s">
        <v>11</v>
      </c>
      <c r="C20" s="114" t="s">
        <v>12</v>
      </c>
      <c r="D20" s="114" t="s">
        <v>13</v>
      </c>
      <c r="E20" s="113" t="s">
        <v>14</v>
      </c>
      <c r="F20" s="114" t="s">
        <v>15</v>
      </c>
      <c r="G20" s="113" t="s">
        <v>16</v>
      </c>
    </row>
    <row r="21" spans="1:255" s="88" customFormat="1" ht="12" customHeight="1" x14ac:dyDescent="0.25">
      <c r="A21" s="80"/>
      <c r="B21" s="115" t="s">
        <v>78</v>
      </c>
      <c r="C21" s="116" t="s">
        <v>17</v>
      </c>
      <c r="D21" s="116">
        <v>0.3</v>
      </c>
      <c r="E21" s="116" t="s">
        <v>79</v>
      </c>
      <c r="F21" s="117">
        <v>23000</v>
      </c>
      <c r="G21" s="118">
        <f>+F21*D21</f>
        <v>6900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</row>
    <row r="22" spans="1:255" s="88" customFormat="1" ht="12" customHeight="1" x14ac:dyDescent="0.25">
      <c r="A22" s="80"/>
      <c r="B22" s="115" t="s">
        <v>80</v>
      </c>
      <c r="C22" s="116" t="s">
        <v>17</v>
      </c>
      <c r="D22" s="116">
        <v>0.3</v>
      </c>
      <c r="E22" s="116" t="s">
        <v>81</v>
      </c>
      <c r="F22" s="117">
        <v>23000</v>
      </c>
      <c r="G22" s="118">
        <f t="shared" ref="G22:G26" si="0">+F22*D22</f>
        <v>6900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</row>
    <row r="23" spans="1:255" s="88" customFormat="1" ht="12" customHeight="1" x14ac:dyDescent="0.25">
      <c r="A23" s="80"/>
      <c r="B23" s="115" t="s">
        <v>82</v>
      </c>
      <c r="C23" s="116" t="s">
        <v>17</v>
      </c>
      <c r="D23" s="116">
        <v>1</v>
      </c>
      <c r="E23" s="116" t="s">
        <v>66</v>
      </c>
      <c r="F23" s="117">
        <v>23000</v>
      </c>
      <c r="G23" s="118">
        <f t="shared" si="0"/>
        <v>23000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</row>
    <row r="24" spans="1:255" s="88" customFormat="1" ht="12" customHeight="1" x14ac:dyDescent="0.25">
      <c r="A24" s="80"/>
      <c r="B24" s="115" t="s">
        <v>82</v>
      </c>
      <c r="C24" s="116" t="s">
        <v>17</v>
      </c>
      <c r="D24" s="116">
        <v>3</v>
      </c>
      <c r="E24" s="116" t="s">
        <v>83</v>
      </c>
      <c r="F24" s="117">
        <v>23000</v>
      </c>
      <c r="G24" s="118">
        <f t="shared" si="0"/>
        <v>69000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</row>
    <row r="25" spans="1:255" s="88" customFormat="1" ht="12" customHeight="1" x14ac:dyDescent="0.25">
      <c r="A25" s="80"/>
      <c r="B25" s="115" t="s">
        <v>82</v>
      </c>
      <c r="C25" s="116" t="s">
        <v>17</v>
      </c>
      <c r="D25" s="116">
        <v>3</v>
      </c>
      <c r="E25" s="116" t="s">
        <v>62</v>
      </c>
      <c r="F25" s="117">
        <v>23000</v>
      </c>
      <c r="G25" s="118">
        <f t="shared" si="0"/>
        <v>69000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</row>
    <row r="26" spans="1:255" s="88" customFormat="1" ht="12" customHeight="1" x14ac:dyDescent="0.25">
      <c r="A26" s="80"/>
      <c r="B26" s="115" t="s">
        <v>82</v>
      </c>
      <c r="C26" s="116" t="s">
        <v>17</v>
      </c>
      <c r="D26" s="116">
        <v>2</v>
      </c>
      <c r="E26" s="116" t="s">
        <v>84</v>
      </c>
      <c r="F26" s="117">
        <v>23000</v>
      </c>
      <c r="G26" s="118">
        <f t="shared" si="0"/>
        <v>46000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</row>
    <row r="27" spans="1:255" ht="11.25" customHeight="1" x14ac:dyDescent="0.25">
      <c r="B27" s="16" t="s">
        <v>18</v>
      </c>
      <c r="C27" s="17"/>
      <c r="D27" s="17"/>
      <c r="E27" s="17"/>
      <c r="F27" s="18"/>
      <c r="G27" s="119">
        <f>SUM(G21:G26)</f>
        <v>220800</v>
      </c>
    </row>
    <row r="28" spans="1:255" ht="15.75" customHeight="1" x14ac:dyDescent="0.25">
      <c r="A28" s="5"/>
      <c r="B28" s="13"/>
      <c r="C28" s="14"/>
      <c r="D28" s="14"/>
      <c r="E28" s="14"/>
      <c r="F28" s="15"/>
      <c r="G28" s="15"/>
      <c r="K28" s="73"/>
    </row>
    <row r="29" spans="1:255" ht="12" customHeight="1" x14ac:dyDescent="0.25">
      <c r="A29" s="5"/>
      <c r="B29" s="108" t="s">
        <v>19</v>
      </c>
      <c r="C29" s="109"/>
      <c r="D29" s="110"/>
      <c r="E29" s="110"/>
      <c r="F29" s="111"/>
      <c r="G29" s="112"/>
    </row>
    <row r="30" spans="1:255" ht="24" customHeight="1" x14ac:dyDescent="0.25">
      <c r="A30" s="5"/>
      <c r="B30" s="113" t="s">
        <v>11</v>
      </c>
      <c r="C30" s="114" t="s">
        <v>12</v>
      </c>
      <c r="D30" s="114" t="s">
        <v>13</v>
      </c>
      <c r="E30" s="113" t="s">
        <v>14</v>
      </c>
      <c r="F30" s="114" t="s">
        <v>15</v>
      </c>
      <c r="G30" s="113" t="s">
        <v>16</v>
      </c>
    </row>
    <row r="31" spans="1:255" s="88" customFormat="1" ht="12" customHeight="1" x14ac:dyDescent="0.25">
      <c r="A31" s="80"/>
      <c r="B31" s="115"/>
      <c r="C31" s="116"/>
      <c r="D31" s="116"/>
      <c r="E31" s="116"/>
      <c r="F31" s="117"/>
      <c r="G31" s="118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</row>
    <row r="32" spans="1:255" ht="11.25" customHeight="1" x14ac:dyDescent="0.25">
      <c r="B32" s="16" t="s">
        <v>20</v>
      </c>
      <c r="C32" s="17"/>
      <c r="D32" s="17"/>
      <c r="E32" s="17"/>
      <c r="F32" s="18"/>
      <c r="G32" s="119">
        <f>SUM(G31)</f>
        <v>0</v>
      </c>
    </row>
    <row r="33" spans="1:255" ht="15.75" customHeight="1" x14ac:dyDescent="0.25">
      <c r="A33" s="5"/>
      <c r="B33" s="13"/>
      <c r="C33" s="14"/>
      <c r="D33" s="14"/>
      <c r="E33" s="14"/>
      <c r="F33" s="15"/>
      <c r="G33" s="15"/>
      <c r="K33" s="73"/>
    </row>
    <row r="34" spans="1:255" ht="12" customHeight="1" x14ac:dyDescent="0.25">
      <c r="A34" s="5"/>
      <c r="B34" s="108" t="s">
        <v>21</v>
      </c>
      <c r="C34" s="109"/>
      <c r="D34" s="110"/>
      <c r="E34" s="110"/>
      <c r="F34" s="111"/>
      <c r="G34" s="112"/>
    </row>
    <row r="35" spans="1:255" ht="24" customHeight="1" x14ac:dyDescent="0.25">
      <c r="A35" s="5"/>
      <c r="B35" s="113" t="s">
        <v>11</v>
      </c>
      <c r="C35" s="114" t="s">
        <v>12</v>
      </c>
      <c r="D35" s="114" t="s">
        <v>13</v>
      </c>
      <c r="E35" s="113" t="s">
        <v>14</v>
      </c>
      <c r="F35" s="114" t="s">
        <v>15</v>
      </c>
      <c r="G35" s="113" t="s">
        <v>16</v>
      </c>
    </row>
    <row r="36" spans="1:255" s="88" customFormat="1" ht="12" customHeight="1" x14ac:dyDescent="0.25">
      <c r="A36" s="80"/>
      <c r="B36" s="115" t="s">
        <v>85</v>
      </c>
      <c r="C36" s="116" t="s">
        <v>22</v>
      </c>
      <c r="D36" s="116">
        <v>0.25</v>
      </c>
      <c r="E36" s="116" t="s">
        <v>67</v>
      </c>
      <c r="F36" s="117">
        <v>424390</v>
      </c>
      <c r="G36" s="118">
        <f>+F36*D36</f>
        <v>106097.5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</row>
    <row r="37" spans="1:255" s="88" customFormat="1" ht="12" customHeight="1" x14ac:dyDescent="0.25">
      <c r="A37" s="80"/>
      <c r="B37" s="115" t="s">
        <v>86</v>
      </c>
      <c r="C37" s="116" t="s">
        <v>22</v>
      </c>
      <c r="D37" s="116">
        <v>0.1</v>
      </c>
      <c r="E37" s="116" t="s">
        <v>67</v>
      </c>
      <c r="F37" s="117">
        <v>399612</v>
      </c>
      <c r="G37" s="118">
        <f t="shared" ref="G37:G47" si="1">+F37*D37</f>
        <v>39961.200000000004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5" s="88" customFormat="1" ht="12" customHeight="1" x14ac:dyDescent="0.25">
      <c r="A38" s="80"/>
      <c r="B38" s="115" t="s">
        <v>87</v>
      </c>
      <c r="C38" s="116" t="s">
        <v>22</v>
      </c>
      <c r="D38" s="116">
        <v>0.13</v>
      </c>
      <c r="E38" s="116" t="s">
        <v>79</v>
      </c>
      <c r="F38" s="117">
        <v>395841</v>
      </c>
      <c r="G38" s="118">
        <f t="shared" si="1"/>
        <v>51459.33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</row>
    <row r="39" spans="1:255" s="88" customFormat="1" ht="12" customHeight="1" x14ac:dyDescent="0.25">
      <c r="A39" s="80"/>
      <c r="B39" s="115" t="s">
        <v>87</v>
      </c>
      <c r="C39" s="116" t="s">
        <v>22</v>
      </c>
      <c r="D39" s="116">
        <v>0.13</v>
      </c>
      <c r="E39" s="116" t="s">
        <v>79</v>
      </c>
      <c r="F39" s="117">
        <v>395841</v>
      </c>
      <c r="G39" s="118">
        <f t="shared" si="1"/>
        <v>51459.33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</row>
    <row r="40" spans="1:255" s="88" customFormat="1" ht="12" customHeight="1" x14ac:dyDescent="0.25">
      <c r="A40" s="80"/>
      <c r="B40" s="115" t="s">
        <v>88</v>
      </c>
      <c r="C40" s="116" t="s">
        <v>22</v>
      </c>
      <c r="D40" s="116">
        <v>0.06</v>
      </c>
      <c r="E40" s="116" t="s">
        <v>79</v>
      </c>
      <c r="F40" s="117">
        <v>407151</v>
      </c>
      <c r="G40" s="118">
        <f t="shared" si="1"/>
        <v>24429.059999999998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</row>
    <row r="41" spans="1:255" s="88" customFormat="1" ht="12" customHeight="1" x14ac:dyDescent="0.25">
      <c r="A41" s="80"/>
      <c r="B41" s="115" t="s">
        <v>89</v>
      </c>
      <c r="C41" s="116" t="s">
        <v>22</v>
      </c>
      <c r="D41" s="116">
        <v>0.13</v>
      </c>
      <c r="E41" s="116" t="s">
        <v>79</v>
      </c>
      <c r="F41" s="117">
        <v>395841</v>
      </c>
      <c r="G41" s="118">
        <f t="shared" si="1"/>
        <v>51459.33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</row>
    <row r="42" spans="1:255" s="88" customFormat="1" ht="12" customHeight="1" x14ac:dyDescent="0.25">
      <c r="A42" s="80"/>
      <c r="B42" s="115" t="s">
        <v>90</v>
      </c>
      <c r="C42" s="116" t="s">
        <v>22</v>
      </c>
      <c r="D42" s="116">
        <v>0.1</v>
      </c>
      <c r="E42" s="116" t="s">
        <v>79</v>
      </c>
      <c r="F42" s="117">
        <v>494802</v>
      </c>
      <c r="G42" s="118">
        <f t="shared" si="1"/>
        <v>49480.200000000004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8" customFormat="1" ht="12" customHeight="1" x14ac:dyDescent="0.25">
      <c r="A43" s="80"/>
      <c r="B43" s="115" t="s">
        <v>91</v>
      </c>
      <c r="C43" s="116" t="s">
        <v>22</v>
      </c>
      <c r="D43" s="116">
        <v>0.15</v>
      </c>
      <c r="E43" s="116" t="s">
        <v>79</v>
      </c>
      <c r="F43" s="117">
        <v>95040</v>
      </c>
      <c r="G43" s="118">
        <f t="shared" si="1"/>
        <v>14256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</row>
    <row r="44" spans="1:255" s="88" customFormat="1" ht="12" customHeight="1" x14ac:dyDescent="0.25">
      <c r="A44" s="80"/>
      <c r="B44" s="115" t="s">
        <v>88</v>
      </c>
      <c r="C44" s="116" t="s">
        <v>22</v>
      </c>
      <c r="D44" s="116">
        <v>0.06</v>
      </c>
      <c r="E44" s="116" t="s">
        <v>81</v>
      </c>
      <c r="F44" s="117">
        <v>407151</v>
      </c>
      <c r="G44" s="118">
        <f t="shared" si="1"/>
        <v>24429.059999999998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</row>
    <row r="45" spans="1:255" s="88" customFormat="1" ht="12" customHeight="1" x14ac:dyDescent="0.25">
      <c r="A45" s="80"/>
      <c r="B45" s="115" t="s">
        <v>92</v>
      </c>
      <c r="C45" s="116" t="s">
        <v>22</v>
      </c>
      <c r="D45" s="116">
        <v>0.2</v>
      </c>
      <c r="E45" s="116" t="s">
        <v>93</v>
      </c>
      <c r="F45" s="117">
        <v>95040</v>
      </c>
      <c r="G45" s="118">
        <f t="shared" si="1"/>
        <v>19008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</row>
    <row r="46" spans="1:255" s="88" customFormat="1" ht="12" customHeight="1" x14ac:dyDescent="0.25">
      <c r="A46" s="80"/>
      <c r="B46" s="115" t="s">
        <v>80</v>
      </c>
      <c r="C46" s="116" t="s">
        <v>22</v>
      </c>
      <c r="D46" s="116">
        <v>0.2</v>
      </c>
      <c r="E46" s="116" t="s">
        <v>66</v>
      </c>
      <c r="F46" s="117">
        <v>242820</v>
      </c>
      <c r="G46" s="118">
        <f t="shared" si="1"/>
        <v>48564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</row>
    <row r="47" spans="1:255" s="88" customFormat="1" ht="12" customHeight="1" x14ac:dyDescent="0.25">
      <c r="A47" s="80"/>
      <c r="B47" s="115" t="s">
        <v>94</v>
      </c>
      <c r="C47" s="116" t="s">
        <v>22</v>
      </c>
      <c r="D47" s="116">
        <v>0.17</v>
      </c>
      <c r="E47" s="116" t="s">
        <v>95</v>
      </c>
      <c r="F47" s="117">
        <v>549780</v>
      </c>
      <c r="G47" s="118">
        <f t="shared" si="1"/>
        <v>93462.6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</row>
    <row r="48" spans="1:255" ht="11.25" customHeight="1" x14ac:dyDescent="0.25">
      <c r="B48" s="16" t="s">
        <v>23</v>
      </c>
      <c r="C48" s="17"/>
      <c r="D48" s="17"/>
      <c r="E48" s="17"/>
      <c r="F48" s="18"/>
      <c r="G48" s="119">
        <f>SUM(G36:G47)</f>
        <v>574065.6100000001</v>
      </c>
    </row>
    <row r="49" spans="1:255" ht="15.75" customHeight="1" x14ac:dyDescent="0.25">
      <c r="A49" s="5"/>
      <c r="B49" s="13"/>
      <c r="C49" s="14"/>
      <c r="D49" s="14"/>
      <c r="E49" s="14"/>
      <c r="F49" s="15"/>
      <c r="G49" s="15"/>
      <c r="K49" s="73"/>
    </row>
    <row r="50" spans="1:255" ht="12" customHeight="1" x14ac:dyDescent="0.25">
      <c r="A50" s="5"/>
      <c r="B50" s="108" t="s">
        <v>24</v>
      </c>
      <c r="C50" s="109"/>
      <c r="D50" s="110"/>
      <c r="E50" s="110"/>
      <c r="F50" s="111"/>
      <c r="G50" s="112"/>
    </row>
    <row r="51" spans="1:255" ht="24" customHeight="1" x14ac:dyDescent="0.25">
      <c r="A51" s="5"/>
      <c r="B51" s="113" t="s">
        <v>25</v>
      </c>
      <c r="C51" s="114" t="s">
        <v>26</v>
      </c>
      <c r="D51" s="114" t="s">
        <v>27</v>
      </c>
      <c r="E51" s="113" t="s">
        <v>14</v>
      </c>
      <c r="F51" s="114" t="s">
        <v>15</v>
      </c>
      <c r="G51" s="113" t="s">
        <v>16</v>
      </c>
    </row>
    <row r="52" spans="1:255" s="88" customFormat="1" ht="12" customHeight="1" x14ac:dyDescent="0.25">
      <c r="A52" s="80"/>
      <c r="B52" s="120" t="s">
        <v>96</v>
      </c>
      <c r="C52" s="116" t="s">
        <v>97</v>
      </c>
      <c r="D52" s="116">
        <v>2.2000000000000002</v>
      </c>
      <c r="E52" s="116" t="s">
        <v>60</v>
      </c>
      <c r="F52" s="117">
        <v>127000</v>
      </c>
      <c r="G52" s="118">
        <f>+F52*D52</f>
        <v>279400</v>
      </c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</row>
    <row r="53" spans="1:255" s="88" customFormat="1" ht="12" customHeight="1" x14ac:dyDescent="0.25">
      <c r="A53" s="80"/>
      <c r="B53" s="120" t="s">
        <v>28</v>
      </c>
      <c r="C53" s="116"/>
      <c r="D53" s="116"/>
      <c r="E53" s="116"/>
      <c r="F53" s="117"/>
      <c r="G53" s="118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</row>
    <row r="54" spans="1:255" s="88" customFormat="1" ht="12" customHeight="1" x14ac:dyDescent="0.25">
      <c r="A54" s="80"/>
      <c r="B54" s="115" t="s">
        <v>98</v>
      </c>
      <c r="C54" s="116" t="s">
        <v>29</v>
      </c>
      <c r="D54" s="116">
        <v>500</v>
      </c>
      <c r="E54" s="116" t="s">
        <v>99</v>
      </c>
      <c r="F54" s="117">
        <v>970</v>
      </c>
      <c r="G54" s="118">
        <f t="shared" ref="G54:G59" si="2">+F54*D54</f>
        <v>485000</v>
      </c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</row>
    <row r="55" spans="1:255" s="88" customFormat="1" ht="12" customHeight="1" x14ac:dyDescent="0.25">
      <c r="A55" s="80"/>
      <c r="B55" s="115" t="s">
        <v>109</v>
      </c>
      <c r="C55" s="116" t="s">
        <v>29</v>
      </c>
      <c r="D55" s="116">
        <v>550</v>
      </c>
      <c r="E55" s="116" t="s">
        <v>60</v>
      </c>
      <c r="F55" s="117">
        <v>1202</v>
      </c>
      <c r="G55" s="118">
        <f t="shared" si="2"/>
        <v>661100</v>
      </c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</row>
    <row r="56" spans="1:255" s="88" customFormat="1" ht="12" customHeight="1" x14ac:dyDescent="0.25">
      <c r="A56" s="80"/>
      <c r="B56" s="120" t="s">
        <v>30</v>
      </c>
      <c r="C56" s="116"/>
      <c r="D56" s="116"/>
      <c r="E56" s="116"/>
      <c r="F56" s="117"/>
      <c r="G56" s="118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  <c r="IS56" s="87"/>
      <c r="IT56" s="87"/>
      <c r="IU56" s="87"/>
    </row>
    <row r="57" spans="1:255" s="88" customFormat="1" ht="12" customHeight="1" x14ac:dyDescent="0.25">
      <c r="A57" s="80"/>
      <c r="B57" s="115" t="s">
        <v>100</v>
      </c>
      <c r="C57" s="116" t="s">
        <v>63</v>
      </c>
      <c r="D57" s="116">
        <v>4</v>
      </c>
      <c r="E57" s="116" t="s">
        <v>60</v>
      </c>
      <c r="F57" s="117">
        <v>13600</v>
      </c>
      <c r="G57" s="118">
        <f t="shared" si="2"/>
        <v>54400</v>
      </c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  <c r="IS57" s="87"/>
      <c r="IT57" s="87"/>
      <c r="IU57" s="87"/>
    </row>
    <row r="58" spans="1:255" s="88" customFormat="1" ht="12" customHeight="1" x14ac:dyDescent="0.25">
      <c r="A58" s="80"/>
      <c r="B58" s="115" t="s">
        <v>101</v>
      </c>
      <c r="C58" s="116" t="s">
        <v>29</v>
      </c>
      <c r="D58" s="116">
        <v>1</v>
      </c>
      <c r="E58" s="116" t="s">
        <v>61</v>
      </c>
      <c r="F58" s="117">
        <v>49799</v>
      </c>
      <c r="G58" s="118">
        <f t="shared" si="2"/>
        <v>49799</v>
      </c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  <c r="IS58" s="87"/>
      <c r="IT58" s="87"/>
      <c r="IU58" s="87"/>
    </row>
    <row r="59" spans="1:255" s="88" customFormat="1" ht="12" customHeight="1" x14ac:dyDescent="0.25">
      <c r="A59" s="80"/>
      <c r="B59" s="115" t="s">
        <v>102</v>
      </c>
      <c r="C59" s="116" t="s">
        <v>63</v>
      </c>
      <c r="D59" s="116">
        <v>0.5</v>
      </c>
      <c r="E59" s="116" t="s">
        <v>61</v>
      </c>
      <c r="F59" s="117">
        <v>13923</v>
      </c>
      <c r="G59" s="118">
        <f t="shared" si="2"/>
        <v>6961.5</v>
      </c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  <c r="IS59" s="87"/>
      <c r="IT59" s="87"/>
      <c r="IU59" s="87"/>
    </row>
    <row r="60" spans="1:255" ht="11.25" customHeight="1" x14ac:dyDescent="0.25">
      <c r="B60" s="16" t="s">
        <v>31</v>
      </c>
      <c r="C60" s="17"/>
      <c r="D60" s="17"/>
      <c r="E60" s="17"/>
      <c r="F60" s="18"/>
      <c r="G60" s="119">
        <f>SUM(G52:G59)</f>
        <v>1536660.5</v>
      </c>
    </row>
    <row r="61" spans="1:255" ht="15.75" customHeight="1" x14ac:dyDescent="0.25">
      <c r="A61" s="5"/>
      <c r="B61" s="13"/>
      <c r="C61" s="14"/>
      <c r="D61" s="14"/>
      <c r="E61" s="14"/>
      <c r="F61" s="15"/>
      <c r="G61" s="15"/>
      <c r="K61" s="73"/>
    </row>
    <row r="62" spans="1:255" ht="12" customHeight="1" x14ac:dyDescent="0.25">
      <c r="A62" s="5"/>
      <c r="B62" s="108" t="s">
        <v>32</v>
      </c>
      <c r="C62" s="109"/>
      <c r="D62" s="110"/>
      <c r="E62" s="110"/>
      <c r="F62" s="111"/>
      <c r="G62" s="112"/>
    </row>
    <row r="63" spans="1:255" ht="24" customHeight="1" x14ac:dyDescent="0.25">
      <c r="A63" s="5"/>
      <c r="B63" s="113" t="s">
        <v>33</v>
      </c>
      <c r="C63" s="114" t="s">
        <v>26</v>
      </c>
      <c r="D63" s="114" t="s">
        <v>27</v>
      </c>
      <c r="E63" s="113" t="s">
        <v>14</v>
      </c>
      <c r="F63" s="114" t="s">
        <v>15</v>
      </c>
      <c r="G63" s="113" t="s">
        <v>16</v>
      </c>
    </row>
    <row r="64" spans="1:255" s="88" customFormat="1" ht="12" customHeight="1" x14ac:dyDescent="0.25">
      <c r="A64" s="80"/>
      <c r="B64" s="115" t="s">
        <v>106</v>
      </c>
      <c r="C64" s="116" t="s">
        <v>107</v>
      </c>
      <c r="D64" s="116">
        <v>16000</v>
      </c>
      <c r="E64" s="116" t="s">
        <v>64</v>
      </c>
      <c r="F64" s="117">
        <v>12</v>
      </c>
      <c r="G64" s="118">
        <f>+F64*D64</f>
        <v>192000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</row>
    <row r="65" spans="2:7" ht="11.25" customHeight="1" x14ac:dyDescent="0.25">
      <c r="B65" s="16" t="s">
        <v>34</v>
      </c>
      <c r="C65" s="17"/>
      <c r="D65" s="17"/>
      <c r="E65" s="17"/>
      <c r="F65" s="18"/>
      <c r="G65" s="119">
        <f>SUM(G64:G64)</f>
        <v>192000</v>
      </c>
    </row>
    <row r="66" spans="2:7" ht="11.25" customHeight="1" x14ac:dyDescent="0.25">
      <c r="B66" s="33"/>
      <c r="C66" s="33"/>
      <c r="D66" s="33"/>
      <c r="E66" s="33"/>
      <c r="F66" s="34"/>
      <c r="G66" s="34"/>
    </row>
    <row r="67" spans="2:7" ht="11.25" customHeight="1" x14ac:dyDescent="0.25">
      <c r="B67" s="35" t="s">
        <v>35</v>
      </c>
      <c r="C67" s="36"/>
      <c r="D67" s="36"/>
      <c r="E67" s="36"/>
      <c r="F67" s="36"/>
      <c r="G67" s="37">
        <f>G27+G32+G48+G60+G65</f>
        <v>2523526.1100000003</v>
      </c>
    </row>
    <row r="68" spans="2:7" ht="11.25" customHeight="1" x14ac:dyDescent="0.25">
      <c r="B68" s="38" t="s">
        <v>36</v>
      </c>
      <c r="C68" s="20"/>
      <c r="D68" s="20"/>
      <c r="E68" s="20"/>
      <c r="F68" s="20"/>
      <c r="G68" s="39">
        <f>G67*0.05</f>
        <v>126176.30550000002</v>
      </c>
    </row>
    <row r="69" spans="2:7" ht="11.25" customHeight="1" x14ac:dyDescent="0.25">
      <c r="B69" s="40" t="s">
        <v>37</v>
      </c>
      <c r="C69" s="19"/>
      <c r="D69" s="19"/>
      <c r="E69" s="19"/>
      <c r="F69" s="19"/>
      <c r="G69" s="41">
        <f>G68+G67</f>
        <v>2649702.4155000001</v>
      </c>
    </row>
    <row r="70" spans="2:7" ht="11.25" customHeight="1" x14ac:dyDescent="0.25">
      <c r="B70" s="38" t="s">
        <v>38</v>
      </c>
      <c r="C70" s="20"/>
      <c r="D70" s="20"/>
      <c r="E70" s="20"/>
      <c r="F70" s="20"/>
      <c r="G70" s="39">
        <f>G12</f>
        <v>5355000</v>
      </c>
    </row>
    <row r="71" spans="2:7" ht="11.25" customHeight="1" x14ac:dyDescent="0.25">
      <c r="B71" s="42" t="s">
        <v>39</v>
      </c>
      <c r="C71" s="43"/>
      <c r="D71" s="43"/>
      <c r="E71" s="43"/>
      <c r="F71" s="43"/>
      <c r="G71" s="44">
        <f>G70-G69</f>
        <v>2705297.5844999999</v>
      </c>
    </row>
    <row r="72" spans="2:7" ht="11.25" customHeight="1" x14ac:dyDescent="0.25">
      <c r="B72" s="31" t="s">
        <v>40</v>
      </c>
      <c r="C72" s="32"/>
      <c r="D72" s="32"/>
      <c r="E72" s="32"/>
      <c r="F72" s="32"/>
      <c r="G72" s="28"/>
    </row>
    <row r="73" spans="2:7" ht="11.25" customHeight="1" thickBot="1" x14ac:dyDescent="0.3">
      <c r="B73" s="45"/>
      <c r="C73" s="32"/>
      <c r="D73" s="32"/>
      <c r="E73" s="32"/>
      <c r="F73" s="32"/>
      <c r="G73" s="28"/>
    </row>
    <row r="74" spans="2:7" ht="11.25" customHeight="1" x14ac:dyDescent="0.25">
      <c r="B74" s="57" t="s">
        <v>41</v>
      </c>
      <c r="C74" s="58"/>
      <c r="D74" s="58"/>
      <c r="E74" s="58"/>
      <c r="F74" s="59"/>
      <c r="G74" s="28"/>
    </row>
    <row r="75" spans="2:7" ht="11.25" customHeight="1" x14ac:dyDescent="0.25">
      <c r="B75" s="60" t="s">
        <v>42</v>
      </c>
      <c r="C75" s="30"/>
      <c r="D75" s="30"/>
      <c r="E75" s="30"/>
      <c r="F75" s="61"/>
      <c r="G75" s="28"/>
    </row>
    <row r="76" spans="2:7" ht="11.25" customHeight="1" x14ac:dyDescent="0.25">
      <c r="B76" s="60" t="s">
        <v>68</v>
      </c>
      <c r="C76" s="30"/>
      <c r="D76" s="30"/>
      <c r="E76" s="30"/>
      <c r="F76" s="61"/>
      <c r="G76" s="28"/>
    </row>
    <row r="77" spans="2:7" ht="11.25" customHeight="1" x14ac:dyDescent="0.25">
      <c r="B77" s="60" t="s">
        <v>103</v>
      </c>
      <c r="C77" s="30"/>
      <c r="D77" s="30"/>
      <c r="E77" s="30"/>
      <c r="F77" s="61"/>
      <c r="G77" s="28"/>
    </row>
    <row r="78" spans="2:7" ht="11.25" customHeight="1" x14ac:dyDescent="0.25">
      <c r="B78" s="60" t="s">
        <v>43</v>
      </c>
      <c r="C78" s="30"/>
      <c r="D78" s="30"/>
      <c r="E78" s="30"/>
      <c r="F78" s="61"/>
      <c r="G78" s="28"/>
    </row>
    <row r="79" spans="2:7" ht="11.25" customHeight="1" x14ac:dyDescent="0.25">
      <c r="B79" s="60" t="s">
        <v>44</v>
      </c>
      <c r="C79" s="30"/>
      <c r="D79" s="30"/>
      <c r="E79" s="30"/>
      <c r="F79" s="61"/>
      <c r="G79" s="28"/>
    </row>
    <row r="80" spans="2:7" ht="11.25" customHeight="1" x14ac:dyDescent="0.25">
      <c r="B80" s="60" t="s">
        <v>45</v>
      </c>
      <c r="C80" s="30"/>
      <c r="D80" s="30"/>
      <c r="E80" s="30"/>
      <c r="F80" s="61"/>
      <c r="G80" s="28"/>
    </row>
    <row r="81" spans="2:7" ht="11.25" customHeight="1" thickBot="1" x14ac:dyDescent="0.3">
      <c r="B81" s="62"/>
      <c r="C81" s="63"/>
      <c r="D81" s="63"/>
      <c r="E81" s="63"/>
      <c r="F81" s="64"/>
      <c r="G81" s="28"/>
    </row>
    <row r="82" spans="2:7" ht="11.25" customHeight="1" x14ac:dyDescent="0.25">
      <c r="B82" s="55"/>
      <c r="C82" s="30"/>
      <c r="D82" s="30"/>
      <c r="E82" s="30"/>
      <c r="F82" s="30"/>
      <c r="G82" s="28"/>
    </row>
    <row r="83" spans="2:7" ht="11.25" customHeight="1" thickBot="1" x14ac:dyDescent="0.3">
      <c r="B83" s="76" t="s">
        <v>46</v>
      </c>
      <c r="C83" s="77"/>
      <c r="D83" s="54"/>
      <c r="E83" s="21"/>
      <c r="F83" s="21"/>
      <c r="G83" s="28"/>
    </row>
    <row r="84" spans="2:7" ht="11.25" customHeight="1" x14ac:dyDescent="0.25">
      <c r="B84" s="47" t="s">
        <v>33</v>
      </c>
      <c r="C84" s="22" t="s">
        <v>47</v>
      </c>
      <c r="D84" s="48" t="s">
        <v>48</v>
      </c>
      <c r="E84" s="21"/>
      <c r="F84" s="21"/>
      <c r="G84" s="28"/>
    </row>
    <row r="85" spans="2:7" ht="11.25" customHeight="1" x14ac:dyDescent="0.25">
      <c r="B85" s="49" t="s">
        <v>49</v>
      </c>
      <c r="C85" s="23">
        <f>+G27</f>
        <v>220800</v>
      </c>
      <c r="D85" s="50">
        <f>(C85/C91)</f>
        <v>8.3330112358423067E-2</v>
      </c>
      <c r="E85" s="21"/>
      <c r="F85" s="21"/>
      <c r="G85" s="28"/>
    </row>
    <row r="86" spans="2:7" ht="11.25" customHeight="1" x14ac:dyDescent="0.25">
      <c r="B86" s="49" t="s">
        <v>50</v>
      </c>
      <c r="C86" s="24">
        <v>0</v>
      </c>
      <c r="D86" s="50">
        <v>0</v>
      </c>
      <c r="E86" s="21"/>
      <c r="F86" s="21"/>
      <c r="G86" s="28"/>
    </row>
    <row r="87" spans="2:7" ht="11.25" customHeight="1" x14ac:dyDescent="0.25">
      <c r="B87" s="49" t="s">
        <v>51</v>
      </c>
      <c r="C87" s="23">
        <f>+G48</f>
        <v>574065.6100000001</v>
      </c>
      <c r="D87" s="50">
        <f>(C87/C91)</f>
        <v>0.21665286133336359</v>
      </c>
      <c r="E87" s="21"/>
      <c r="F87" s="21"/>
      <c r="G87" s="28"/>
    </row>
    <row r="88" spans="2:7" ht="11.25" customHeight="1" x14ac:dyDescent="0.25">
      <c r="B88" s="49" t="s">
        <v>25</v>
      </c>
      <c r="C88" s="23">
        <f>+G60</f>
        <v>1536660.5</v>
      </c>
      <c r="D88" s="50">
        <f>(C88/C91)</f>
        <v>0.57993701142097176</v>
      </c>
      <c r="E88" s="21"/>
      <c r="F88" s="21"/>
      <c r="G88" s="28"/>
    </row>
    <row r="89" spans="2:7" ht="11.25" customHeight="1" x14ac:dyDescent="0.25">
      <c r="B89" s="49" t="s">
        <v>52</v>
      </c>
      <c r="C89" s="25">
        <f>+G65</f>
        <v>192000</v>
      </c>
      <c r="D89" s="50">
        <f>(C89/C91)</f>
        <v>7.2460967268193968E-2</v>
      </c>
      <c r="E89" s="27"/>
      <c r="F89" s="27"/>
      <c r="G89" s="28"/>
    </row>
    <row r="90" spans="2:7" ht="11.25" customHeight="1" x14ac:dyDescent="0.25">
      <c r="B90" s="49" t="s">
        <v>53</v>
      </c>
      <c r="C90" s="25">
        <f>+G68</f>
        <v>126176.30550000002</v>
      </c>
      <c r="D90" s="50">
        <f>(C90/C91)</f>
        <v>4.7619047619047623E-2</v>
      </c>
      <c r="E90" s="27"/>
      <c r="F90" s="27"/>
      <c r="G90" s="28"/>
    </row>
    <row r="91" spans="2:7" ht="11.25" customHeight="1" thickBot="1" x14ac:dyDescent="0.3">
      <c r="B91" s="51" t="s">
        <v>54</v>
      </c>
      <c r="C91" s="52">
        <f>SUM(C85:C90)</f>
        <v>2649702.4155000001</v>
      </c>
      <c r="D91" s="53">
        <f>SUM(D85:D90)</f>
        <v>1</v>
      </c>
      <c r="E91" s="27"/>
      <c r="F91" s="27"/>
      <c r="G91" s="28"/>
    </row>
    <row r="92" spans="2:7" ht="11.25" customHeight="1" x14ac:dyDescent="0.25">
      <c r="B92" s="45"/>
      <c r="C92" s="32"/>
      <c r="D92" s="32"/>
      <c r="E92" s="32"/>
      <c r="F92" s="32"/>
      <c r="G92" s="28"/>
    </row>
    <row r="93" spans="2:7" ht="11.25" customHeight="1" x14ac:dyDescent="0.25">
      <c r="B93" s="46"/>
      <c r="C93" s="32"/>
      <c r="D93" s="32"/>
      <c r="E93" s="32"/>
      <c r="F93" s="32"/>
      <c r="G93" s="28"/>
    </row>
    <row r="94" spans="2:7" ht="11.25" customHeight="1" thickBot="1" x14ac:dyDescent="0.3">
      <c r="B94" s="66"/>
      <c r="C94" s="67" t="s">
        <v>55</v>
      </c>
      <c r="D94" s="68"/>
      <c r="E94" s="69"/>
      <c r="F94" s="26"/>
      <c r="G94" s="28"/>
    </row>
    <row r="95" spans="2:7" ht="11.25" customHeight="1" x14ac:dyDescent="0.25">
      <c r="B95" s="70" t="s">
        <v>69</v>
      </c>
      <c r="C95" s="71">
        <v>140</v>
      </c>
      <c r="D95" s="71">
        <v>150</v>
      </c>
      <c r="E95" s="72">
        <v>160</v>
      </c>
      <c r="F95" s="65"/>
      <c r="G95" s="29"/>
    </row>
    <row r="96" spans="2:7" ht="11.25" customHeight="1" thickBot="1" x14ac:dyDescent="0.3">
      <c r="B96" s="51" t="s">
        <v>104</v>
      </c>
      <c r="C96" s="74">
        <f>(G69/C95)</f>
        <v>18926.445825000003</v>
      </c>
      <c r="D96" s="74">
        <f>(G69/D95)</f>
        <v>17664.682769999999</v>
      </c>
      <c r="E96" s="75">
        <f>(G69/E95)</f>
        <v>16560.640096875002</v>
      </c>
      <c r="F96" s="65"/>
      <c r="G96" s="29"/>
    </row>
    <row r="97" spans="2:7" ht="11.25" customHeight="1" x14ac:dyDescent="0.25">
      <c r="B97" s="56" t="s">
        <v>105</v>
      </c>
      <c r="C97" s="30"/>
      <c r="D97" s="30"/>
      <c r="E97" s="30"/>
      <c r="F97" s="30"/>
      <c r="G97" s="30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2023-02-06T15:00:24Z</dcterms:modified>
</cp:coreProperties>
</file>