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MAI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58" i="1"/>
  <c r="G40" i="1"/>
  <c r="G39" i="1"/>
  <c r="G38" i="1"/>
  <c r="G37" i="1"/>
  <c r="G36" i="1"/>
  <c r="G35" i="1"/>
  <c r="G34" i="1"/>
  <c r="G33" i="1"/>
  <c r="G44" i="1"/>
  <c r="G43" i="1"/>
  <c r="G42" i="1"/>
  <c r="G41" i="1"/>
  <c r="G12" i="1"/>
  <c r="G65" i="1" l="1"/>
  <c r="G55" i="1" l="1"/>
  <c r="G54" i="1"/>
  <c r="G58" i="1"/>
  <c r="G57" i="1"/>
  <c r="G52" i="1"/>
  <c r="G46" i="1"/>
  <c r="G45" i="1"/>
  <c r="G21" i="1"/>
  <c r="G22" i="1"/>
  <c r="G23" i="1"/>
  <c r="G47" i="1" l="1"/>
  <c r="G61" i="1"/>
  <c r="G66" i="1"/>
  <c r="G24" i="1" l="1"/>
  <c r="G71" i="1" l="1"/>
  <c r="C89" i="1"/>
  <c r="C88" i="1" l="1"/>
  <c r="C87" i="1"/>
  <c r="C85" i="1"/>
  <c r="G29" i="1" l="1"/>
  <c r="G68" i="1" s="1"/>
  <c r="G69" i="1" l="1"/>
  <c r="G70" i="1" l="1"/>
  <c r="G72" i="1" s="1"/>
  <c r="C90" i="1"/>
  <c r="C96" i="1" l="1"/>
  <c r="C91" i="1"/>
  <c r="D90" i="1" s="1"/>
  <c r="D96" i="1"/>
  <c r="E96" i="1"/>
  <c r="D88" i="1" l="1"/>
  <c r="D85" i="1"/>
  <c r="D87" i="1"/>
  <c r="D89" i="1"/>
  <c r="D91" i="1" l="1"/>
</calcChain>
</file>

<file path=xl/sharedStrings.xml><?xml version="1.0" encoding="utf-8"?>
<sst xmlns="http://schemas.openxmlformats.org/spreadsheetml/2006/main" count="170" uniqueCount="112">
  <si>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</si>
  <si>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</si>
  <si>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</si>
  <si>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</si>
  <si>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</si>
  <si>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</si>
  <si>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</si>
  <si>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</si>
  <si>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</si>
  <si>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</si>
  <si>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</si>
  <si>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</si>
  <si>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</si>
  <si>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</si>
  <si>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</si>
  <si>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</si>
  <si>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</si>
  <si>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</si>
  <si>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</si>
  <si>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</si>
  <si>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</si>
  <si>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</si>
  <si>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</si>
  <si>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</si>
  <si>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</si>
  <si>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</si>
  <si>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</si>
  <si>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</si>
  <si>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</si>
  <si>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</si>
  <si>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</si>
  <si>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</si>
  <si>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</si>
  <si>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</si>
  <si>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</si>
  <si>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</si>
  <si>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</si>
  <si>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</si>
  <si>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</si>
  <si>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</si>
  <si>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</si>
  <si>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</si>
  <si>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</si>
  <si>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</si>
  <si>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</si>
  <si>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</si>
  <si>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</si>
  <si>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</si>
  <si>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</si>
  <si>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</si>
  <si>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</si>
  <si>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Lib. B. O'Higgins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</si>
  <si>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</si>
  <si>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</si>
  <si>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</si>
  <si>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</si>
  <si>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</si>
  <si>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</si>
  <si>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COSTOS DIRECTOS DE PRODUCCION POR HECTAREA (Incluye IVA)</t>
  </si>
  <si>
    <t>Octubre-Noviembre</t>
  </si>
  <si>
    <t>JM</t>
  </si>
  <si>
    <t>lt</t>
  </si>
  <si>
    <t>INSECTICIDAS</t>
  </si>
  <si>
    <t>FERTILIZANTES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</si>
  <si>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</si>
  <si>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</si>
  <si>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</si>
  <si>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</si>
  <si>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</si>
  <si>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</si>
  <si>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Marzo-Abril</t>
  </si>
  <si>
    <t>Rastraje</t>
  </si>
  <si>
    <t>SEMILLAS O PLANTAS</t>
  </si>
  <si>
    <t>Lt</t>
  </si>
  <si>
    <t>Octubre-Marzo</t>
  </si>
  <si>
    <t>Mayo</t>
  </si>
  <si>
    <t>6. El precio esperado por ventas corresponde al precio colocado en el domicilio del vendedor.</t>
  </si>
  <si>
    <t>MAIZ GRANO</t>
  </si>
  <si>
    <t>Pioneer 37W05,Pioneer 35A52,Pioneer P1098 y Pioneer 3335</t>
  </si>
  <si>
    <t>Mercado mayorista local</t>
  </si>
  <si>
    <t>Heladas, lluvias otoñales, sequia</t>
  </si>
  <si>
    <t>RENDIMIENTO (qq/há)</t>
  </si>
  <si>
    <t>PRECIO ESPERADO ($/qq)</t>
  </si>
  <si>
    <t>Riego Pre-Siembra</t>
  </si>
  <si>
    <t>Sept-Octubre</t>
  </si>
  <si>
    <t>Movimiento Insumos Siembra</t>
  </si>
  <si>
    <t xml:space="preserve">Riegos </t>
  </si>
  <si>
    <t>Picar caña</t>
  </si>
  <si>
    <t xml:space="preserve">Mayo </t>
  </si>
  <si>
    <t>Aplicación de nitrógeno</t>
  </si>
  <si>
    <t>Aradura (arado de vertedera)</t>
  </si>
  <si>
    <t>Agosto - Sept</t>
  </si>
  <si>
    <t>Rastraje (Incorp. Herb/Insect.)</t>
  </si>
  <si>
    <t>Aplicación de Herbic./Insect.)</t>
  </si>
  <si>
    <t>Aplicación Herb. Post. Emerg</t>
  </si>
  <si>
    <t>Acarreo de insumos</t>
  </si>
  <si>
    <t>Siembra y fertilización</t>
  </si>
  <si>
    <t>Trazado de acequias</t>
  </si>
  <si>
    <t>Cultivador/Aporca/Fert Nitrog.</t>
  </si>
  <si>
    <t>Nov.-Diciembre</t>
  </si>
  <si>
    <t>Cosecha con automotriz</t>
  </si>
  <si>
    <t>Semilla</t>
  </si>
  <si>
    <t>Bolsa</t>
  </si>
  <si>
    <t>Sept - Octubre</t>
  </si>
  <si>
    <t>Urea</t>
  </si>
  <si>
    <t>Mezcla maicera</t>
  </si>
  <si>
    <t>HERBICIDAS</t>
  </si>
  <si>
    <t>Primagram Gold 660 SC</t>
  </si>
  <si>
    <t>Raker SC</t>
  </si>
  <si>
    <t>Pounce</t>
  </si>
  <si>
    <t>Fletes</t>
  </si>
  <si>
    <t>Enero-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</si>
</sst>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23" fillId="10" borderId="55" xfId="0" applyFont="1" applyFill="1" applyBorder="1" applyAlignment="1">
      <alignment horizontal="right" wrapText="1"/>
    </xf>
    <xf numFmtId="0" fontId="23" fillId="10" borderId="55" xfId="0" applyFont="1" applyFill="1" applyBorder="1" applyAlignment="1">
      <alignment horizontal="right"/>
    </xf>
    <xf numFmtId="14" fontId="23" fillId="0" borderId="55" xfId="0" applyNumberFormat="1" applyFont="1" applyFill="1" applyBorder="1" applyAlignment="1">
      <alignment horizontal="right"/>
    </xf>
    <xf numFmtId="3" fontId="23" fillId="0" borderId="55" xfId="0" applyNumberFormat="1" applyFont="1" applyFill="1" applyBorder="1"/>
    <xf numFmtId="168" fontId="23" fillId="10" borderId="56" xfId="8" applyNumberFormat="1" applyFont="1" applyFill="1" applyBorder="1" applyAlignment="1">
      <alignment horizontal="right" vertical="center"/>
    </xf>
    <xf numFmtId="168" fontId="23" fillId="10" borderId="56" xfId="8" applyNumberFormat="1" applyFont="1" applyFill="1" applyBorder="1" applyAlignment="1">
      <alignment horizontal="right"/>
    </xf>
    <xf numFmtId="168" fontId="23" fillId="10" borderId="55" xfId="8" applyNumberFormat="1" applyFont="1" applyFill="1" applyBorder="1" applyAlignment="1">
      <alignment horizontal="right"/>
    </xf>
    <xf numFmtId="0" fontId="23" fillId="10" borderId="56" xfId="0" applyFont="1" applyFill="1" applyBorder="1" applyAlignment="1">
      <alignment horizontal="right" wrapText="1"/>
    </xf>
    <xf numFmtId="0" fontId="23" fillId="10" borderId="56" xfId="0" applyFont="1" applyFill="1" applyBorder="1" applyAlignment="1">
      <alignment horizontal="right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20" zoomScaleNormal="120" workbookViewId="0">
      <selection activeCell="G78" sqref="G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5" t="s">
        <v>77</v>
      </c>
      <c r="D9" s="75"/>
      <c r="E9" s="119" t="s">
        <v>81</v>
      </c>
      <c r="F9" s="120"/>
      <c r="G9" s="109">
        <v>150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6" t="s">
        <v>78</v>
      </c>
      <c r="D10" s="75"/>
      <c r="E10" s="117" t="s">
        <v>2</v>
      </c>
      <c r="F10" s="118"/>
      <c r="G10" s="110" t="s">
        <v>75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47</v>
      </c>
      <c r="C11" s="107" t="s">
        <v>69</v>
      </c>
      <c r="D11" s="75"/>
      <c r="E11" s="117" t="s">
        <v>82</v>
      </c>
      <c r="F11" s="118"/>
      <c r="G11" s="111">
        <v>30000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48</v>
      </c>
      <c r="C12" s="105" t="s">
        <v>51</v>
      </c>
      <c r="D12" s="75"/>
      <c r="E12" s="125" t="s">
        <v>3</v>
      </c>
      <c r="F12" s="126"/>
      <c r="G12" s="112">
        <f>+G11*G9</f>
        <v>4500000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49</v>
      </c>
      <c r="C13" s="105" t="s">
        <v>52</v>
      </c>
      <c r="D13" s="75"/>
      <c r="E13" s="117" t="s">
        <v>4</v>
      </c>
      <c r="F13" s="118"/>
      <c r="G13" s="113" t="s">
        <v>79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5" t="s">
        <v>53</v>
      </c>
      <c r="D14" s="75"/>
      <c r="E14" s="117" t="s">
        <v>6</v>
      </c>
      <c r="F14" s="118"/>
      <c r="G14" s="114" t="s">
        <v>75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8" t="s">
        <v>54</v>
      </c>
      <c r="D15" s="75"/>
      <c r="E15" s="121" t="s">
        <v>8</v>
      </c>
      <c r="F15" s="122"/>
      <c r="G15" s="113" t="s">
        <v>80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3" t="s">
        <v>58</v>
      </c>
      <c r="C17" s="124"/>
      <c r="D17" s="124"/>
      <c r="E17" s="124"/>
      <c r="F17" s="124"/>
      <c r="G17" s="12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83</v>
      </c>
      <c r="C21" s="90" t="s">
        <v>16</v>
      </c>
      <c r="D21" s="90">
        <v>1</v>
      </c>
      <c r="E21" s="90" t="s">
        <v>84</v>
      </c>
      <c r="F21" s="91">
        <v>25000</v>
      </c>
      <c r="G21" s="92">
        <f t="shared" ref="G21:G22" si="0">+F21*D21</f>
        <v>25000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85</v>
      </c>
      <c r="C22" s="90" t="s">
        <v>16</v>
      </c>
      <c r="D22" s="90">
        <v>1</v>
      </c>
      <c r="E22" s="90" t="s">
        <v>84</v>
      </c>
      <c r="F22" s="91">
        <v>25000</v>
      </c>
      <c r="G22" s="92">
        <f t="shared" si="0"/>
        <v>25000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86</v>
      </c>
      <c r="C23" s="90" t="s">
        <v>16</v>
      </c>
      <c r="D23" s="90">
        <v>9</v>
      </c>
      <c r="E23" s="90" t="s">
        <v>74</v>
      </c>
      <c r="F23" s="91">
        <v>25000</v>
      </c>
      <c r="G23" s="92">
        <f>+F23*D23</f>
        <v>225000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ht="11.25" customHeight="1" x14ac:dyDescent="0.25">
      <c r="B24" s="16" t="s">
        <v>17</v>
      </c>
      <c r="C24" s="17"/>
      <c r="D24" s="17"/>
      <c r="E24" s="17"/>
      <c r="F24" s="18"/>
      <c r="G24" s="19">
        <f>SUM(G21:G23)</f>
        <v>275000</v>
      </c>
    </row>
    <row r="25" spans="1:255" ht="15.75" customHeight="1" x14ac:dyDescent="0.25">
      <c r="A25" s="5"/>
      <c r="B25" s="13"/>
      <c r="C25" s="14"/>
      <c r="D25" s="14"/>
      <c r="E25" s="14"/>
      <c r="F25" s="15"/>
      <c r="G25" s="15"/>
      <c r="K25" s="66"/>
    </row>
    <row r="26" spans="1:255" ht="12" customHeight="1" x14ac:dyDescent="0.25">
      <c r="A26" s="5"/>
      <c r="B26" s="82" t="s">
        <v>18</v>
      </c>
      <c r="C26" s="83"/>
      <c r="D26" s="84"/>
      <c r="E26" s="84"/>
      <c r="F26" s="85"/>
      <c r="G26" s="86"/>
    </row>
    <row r="27" spans="1:255" ht="24" customHeight="1" x14ac:dyDescent="0.25">
      <c r="A27" s="5"/>
      <c r="B27" s="87" t="s">
        <v>10</v>
      </c>
      <c r="C27" s="88" t="s">
        <v>11</v>
      </c>
      <c r="D27" s="88" t="s">
        <v>12</v>
      </c>
      <c r="E27" s="87" t="s">
        <v>13</v>
      </c>
      <c r="F27" s="88" t="s">
        <v>14</v>
      </c>
      <c r="G27" s="87" t="s">
        <v>15</v>
      </c>
    </row>
    <row r="28" spans="1:255" s="77" customFormat="1" ht="12" customHeight="1" x14ac:dyDescent="0.25">
      <c r="A28" s="73"/>
      <c r="B28" s="89"/>
      <c r="C28" s="90"/>
      <c r="D28" s="90"/>
      <c r="E28" s="90"/>
      <c r="F28" s="91"/>
      <c r="G28" s="92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ht="11.25" customHeight="1" x14ac:dyDescent="0.25">
      <c r="B29" s="16" t="s">
        <v>19</v>
      </c>
      <c r="C29" s="17"/>
      <c r="D29" s="17"/>
      <c r="E29" s="17"/>
      <c r="F29" s="18"/>
      <c r="G29" s="19">
        <f>SUM(G28)</f>
        <v>0</v>
      </c>
    </row>
    <row r="30" spans="1:255" ht="15.75" customHeight="1" x14ac:dyDescent="0.25">
      <c r="A30" s="5"/>
      <c r="B30" s="13"/>
      <c r="C30" s="14"/>
      <c r="D30" s="14"/>
      <c r="E30" s="14"/>
      <c r="F30" s="15"/>
      <c r="G30" s="15"/>
      <c r="K30" s="66"/>
    </row>
    <row r="31" spans="1:255" ht="12" customHeight="1" x14ac:dyDescent="0.25">
      <c r="A31" s="5"/>
      <c r="B31" s="82" t="s">
        <v>20</v>
      </c>
      <c r="C31" s="83"/>
      <c r="D31" s="84"/>
      <c r="E31" s="84"/>
      <c r="F31" s="85"/>
      <c r="G31" s="86"/>
    </row>
    <row r="32" spans="1:255" ht="24" customHeight="1" x14ac:dyDescent="0.25">
      <c r="A32" s="5"/>
      <c r="B32" s="87" t="s">
        <v>10</v>
      </c>
      <c r="C32" s="88" t="s">
        <v>11</v>
      </c>
      <c r="D32" s="88" t="s">
        <v>12</v>
      </c>
      <c r="E32" s="87" t="s">
        <v>13</v>
      </c>
      <c r="F32" s="88" t="s">
        <v>14</v>
      </c>
      <c r="G32" s="87" t="s">
        <v>15</v>
      </c>
    </row>
    <row r="33" spans="1:255" s="77" customFormat="1" ht="12" customHeight="1" x14ac:dyDescent="0.25">
      <c r="A33" s="73"/>
      <c r="B33" s="89" t="s">
        <v>87</v>
      </c>
      <c r="C33" s="90" t="s">
        <v>60</v>
      </c>
      <c r="D33" s="90">
        <v>0.3</v>
      </c>
      <c r="E33" s="90" t="s">
        <v>88</v>
      </c>
      <c r="F33" s="91">
        <v>134550</v>
      </c>
      <c r="G33" s="92">
        <f t="shared" ref="G33:G40" si="1">+F33*D33</f>
        <v>40365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89</v>
      </c>
      <c r="C34" s="90" t="s">
        <v>60</v>
      </c>
      <c r="D34" s="90">
        <v>0.1</v>
      </c>
      <c r="E34" s="90" t="s">
        <v>88</v>
      </c>
      <c r="F34" s="91">
        <v>138000</v>
      </c>
      <c r="G34" s="92">
        <f t="shared" si="1"/>
        <v>13800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71</v>
      </c>
      <c r="C35" s="90" t="s">
        <v>60</v>
      </c>
      <c r="D35" s="90">
        <v>0.2</v>
      </c>
      <c r="E35" s="90" t="s">
        <v>88</v>
      </c>
      <c r="F35" s="91">
        <v>143750</v>
      </c>
      <c r="G35" s="92">
        <f t="shared" si="1"/>
        <v>28750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90</v>
      </c>
      <c r="C36" s="90" t="s">
        <v>60</v>
      </c>
      <c r="D36" s="90">
        <v>0.4</v>
      </c>
      <c r="E36" s="90" t="s">
        <v>91</v>
      </c>
      <c r="F36" s="91">
        <v>143750</v>
      </c>
      <c r="G36" s="92">
        <f t="shared" si="1"/>
        <v>57500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71</v>
      </c>
      <c r="C37" s="90" t="s">
        <v>60</v>
      </c>
      <c r="D37" s="90">
        <v>0.2</v>
      </c>
      <c r="E37" s="90" t="s">
        <v>91</v>
      </c>
      <c r="F37" s="91">
        <v>143750</v>
      </c>
      <c r="G37" s="92">
        <f t="shared" si="1"/>
        <v>28750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71</v>
      </c>
      <c r="C38" s="90" t="s">
        <v>60</v>
      </c>
      <c r="D38" s="90">
        <v>0.2</v>
      </c>
      <c r="E38" s="90" t="s">
        <v>91</v>
      </c>
      <c r="F38" s="91">
        <v>143750</v>
      </c>
      <c r="G38" s="92">
        <f t="shared" si="1"/>
        <v>28750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92</v>
      </c>
      <c r="C39" s="90" t="s">
        <v>60</v>
      </c>
      <c r="D39" s="90">
        <v>0.2</v>
      </c>
      <c r="E39" s="90" t="s">
        <v>84</v>
      </c>
      <c r="F39" s="91">
        <v>143750</v>
      </c>
      <c r="G39" s="92">
        <f t="shared" si="1"/>
        <v>28750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93</v>
      </c>
      <c r="C40" s="90" t="s">
        <v>60</v>
      </c>
      <c r="D40" s="90">
        <v>0.125</v>
      </c>
      <c r="E40" s="90" t="s">
        <v>84</v>
      </c>
      <c r="F40" s="91">
        <v>110400</v>
      </c>
      <c r="G40" s="92">
        <f t="shared" si="1"/>
        <v>13800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94</v>
      </c>
      <c r="C41" s="90" t="s">
        <v>60</v>
      </c>
      <c r="D41" s="90">
        <v>0.125</v>
      </c>
      <c r="E41" s="90" t="s">
        <v>59</v>
      </c>
      <c r="F41" s="91">
        <v>110400</v>
      </c>
      <c r="G41" s="92">
        <f t="shared" ref="G41:G44" si="2">+F41*D41</f>
        <v>13800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12" customHeight="1" x14ac:dyDescent="0.25">
      <c r="A42" s="73"/>
      <c r="B42" s="89" t="s">
        <v>95</v>
      </c>
      <c r="C42" s="90" t="s">
        <v>60</v>
      </c>
      <c r="D42" s="90">
        <v>0.2</v>
      </c>
      <c r="E42" s="90" t="s">
        <v>84</v>
      </c>
      <c r="F42" s="91">
        <v>57500</v>
      </c>
      <c r="G42" s="92">
        <f t="shared" si="2"/>
        <v>11500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s="77" customFormat="1" ht="12" customHeight="1" x14ac:dyDescent="0.25">
      <c r="A43" s="73"/>
      <c r="B43" s="89" t="s">
        <v>96</v>
      </c>
      <c r="C43" s="90" t="s">
        <v>60</v>
      </c>
      <c r="D43" s="90">
        <v>0.2</v>
      </c>
      <c r="E43" s="90" t="s">
        <v>84</v>
      </c>
      <c r="F43" s="91">
        <v>143750</v>
      </c>
      <c r="G43" s="92">
        <f t="shared" si="2"/>
        <v>28750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s="77" customFormat="1" ht="12" customHeight="1" x14ac:dyDescent="0.25">
      <c r="A44" s="73"/>
      <c r="B44" s="89" t="s">
        <v>97</v>
      </c>
      <c r="C44" s="90" t="s">
        <v>60</v>
      </c>
      <c r="D44" s="90">
        <v>0.125</v>
      </c>
      <c r="E44" s="90" t="s">
        <v>84</v>
      </c>
      <c r="F44" s="91">
        <v>92000</v>
      </c>
      <c r="G44" s="92">
        <f t="shared" si="2"/>
        <v>11500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s="77" customFormat="1" ht="12" customHeight="1" x14ac:dyDescent="0.25">
      <c r="A45" s="73"/>
      <c r="B45" s="89" t="s">
        <v>98</v>
      </c>
      <c r="C45" s="90" t="s">
        <v>60</v>
      </c>
      <c r="D45" s="90">
        <v>0.2</v>
      </c>
      <c r="E45" s="90" t="s">
        <v>99</v>
      </c>
      <c r="F45" s="91">
        <v>143750</v>
      </c>
      <c r="G45" s="92">
        <f t="shared" ref="G45:G46" si="3">+F45*D45</f>
        <v>28750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100</v>
      </c>
      <c r="C46" s="90" t="s">
        <v>60</v>
      </c>
      <c r="D46" s="90">
        <v>0.125</v>
      </c>
      <c r="E46" s="90" t="s">
        <v>70</v>
      </c>
      <c r="F46" s="91">
        <v>460000</v>
      </c>
      <c r="G46" s="92">
        <f t="shared" si="3"/>
        <v>57500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2" customHeight="1" x14ac:dyDescent="0.25">
      <c r="A47" s="33"/>
      <c r="B47" s="67" t="s">
        <v>21</v>
      </c>
      <c r="C47" s="68"/>
      <c r="D47" s="68"/>
      <c r="E47" s="68"/>
      <c r="F47" s="69"/>
      <c r="G47" s="70">
        <f>SUM(G33:G46)</f>
        <v>392265</v>
      </c>
    </row>
    <row r="48" spans="1:255" ht="12" customHeight="1" x14ac:dyDescent="0.25">
      <c r="A48" s="33"/>
      <c r="B48" s="13"/>
      <c r="C48" s="14"/>
      <c r="D48" s="14"/>
      <c r="E48" s="14"/>
      <c r="F48" s="15"/>
      <c r="G48" s="15"/>
    </row>
    <row r="49" spans="1:255" ht="12" customHeight="1" x14ac:dyDescent="0.25">
      <c r="A49" s="5"/>
      <c r="B49" s="82" t="s">
        <v>22</v>
      </c>
      <c r="C49" s="83"/>
      <c r="D49" s="84"/>
      <c r="E49" s="84"/>
      <c r="F49" s="85"/>
      <c r="G49" s="86"/>
    </row>
    <row r="50" spans="1:255" ht="24" customHeight="1" x14ac:dyDescent="0.25">
      <c r="A50" s="5"/>
      <c r="B50" s="87" t="s">
        <v>23</v>
      </c>
      <c r="C50" s="88" t="s">
        <v>24</v>
      </c>
      <c r="D50" s="88" t="s">
        <v>25</v>
      </c>
      <c r="E50" s="87" t="s">
        <v>13</v>
      </c>
      <c r="F50" s="88" t="s">
        <v>14</v>
      </c>
      <c r="G50" s="87" t="s">
        <v>15</v>
      </c>
    </row>
    <row r="51" spans="1:255" s="77" customFormat="1" ht="12" customHeight="1" x14ac:dyDescent="0.25">
      <c r="A51" s="73"/>
      <c r="B51" s="93" t="s">
        <v>72</v>
      </c>
      <c r="C51" s="90"/>
      <c r="D51" s="90"/>
      <c r="E51" s="90"/>
      <c r="F51" s="91"/>
      <c r="G51" s="92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101</v>
      </c>
      <c r="C52" s="90" t="s">
        <v>102</v>
      </c>
      <c r="D52" s="90">
        <v>2</v>
      </c>
      <c r="E52" s="90" t="s">
        <v>103</v>
      </c>
      <c r="F52" s="91">
        <v>108880</v>
      </c>
      <c r="G52" s="92">
        <f t="shared" ref="G52:G60" si="4">+F52*D52</f>
        <v>217760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93" t="s">
        <v>63</v>
      </c>
      <c r="C53" s="90"/>
      <c r="D53" s="90"/>
      <c r="E53" s="90"/>
      <c r="F53" s="91"/>
      <c r="G53" s="92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104</v>
      </c>
      <c r="C54" s="90" t="s">
        <v>26</v>
      </c>
      <c r="D54" s="90">
        <v>700</v>
      </c>
      <c r="E54" s="90" t="s">
        <v>84</v>
      </c>
      <c r="F54" s="91">
        <v>1067</v>
      </c>
      <c r="G54" s="92">
        <f t="shared" ref="G54:G55" si="5">+F54*D54</f>
        <v>746900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105</v>
      </c>
      <c r="C55" s="90" t="s">
        <v>26</v>
      </c>
      <c r="D55" s="90">
        <v>500</v>
      </c>
      <c r="E55" s="90" t="s">
        <v>84</v>
      </c>
      <c r="F55" s="91">
        <v>1000</v>
      </c>
      <c r="G55" s="92">
        <f t="shared" si="5"/>
        <v>500000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93" t="s">
        <v>106</v>
      </c>
      <c r="C56" s="90"/>
      <c r="D56" s="90"/>
      <c r="E56" s="90"/>
      <c r="F56" s="91"/>
      <c r="G56" s="92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107</v>
      </c>
      <c r="C57" s="90" t="s">
        <v>61</v>
      </c>
      <c r="D57" s="90">
        <v>4</v>
      </c>
      <c r="E57" s="90" t="s">
        <v>84</v>
      </c>
      <c r="F57" s="91">
        <v>11932</v>
      </c>
      <c r="G57" s="92">
        <f t="shared" si="4"/>
        <v>47728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89" t="s">
        <v>108</v>
      </c>
      <c r="C58" s="90" t="s">
        <v>73</v>
      </c>
      <c r="D58" s="90">
        <v>0.1</v>
      </c>
      <c r="E58" s="90" t="s">
        <v>59</v>
      </c>
      <c r="F58" s="91">
        <f>334032*1.19</f>
        <v>397498.07999999996</v>
      </c>
      <c r="G58" s="92">
        <f t="shared" si="4"/>
        <v>39749.807999999997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93" t="s">
        <v>62</v>
      </c>
      <c r="C59" s="90"/>
      <c r="D59" s="90"/>
      <c r="E59" s="90"/>
      <c r="F59" s="91"/>
      <c r="G59" s="92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109</v>
      </c>
      <c r="C60" s="90" t="s">
        <v>61</v>
      </c>
      <c r="D60" s="90">
        <v>6</v>
      </c>
      <c r="E60" s="90" t="s">
        <v>84</v>
      </c>
      <c r="F60" s="91">
        <v>31420</v>
      </c>
      <c r="G60" s="92">
        <f t="shared" si="4"/>
        <v>188520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ht="11.25" customHeight="1" x14ac:dyDescent="0.25">
      <c r="B61" s="16" t="s">
        <v>27</v>
      </c>
      <c r="C61" s="17"/>
      <c r="D61" s="17"/>
      <c r="E61" s="17"/>
      <c r="F61" s="18"/>
      <c r="G61" s="19">
        <f>SUM(G51:G60)</f>
        <v>1740657.808</v>
      </c>
    </row>
    <row r="62" spans="1:255" ht="11.25" customHeight="1" x14ac:dyDescent="0.25">
      <c r="B62" s="13"/>
      <c r="C62" s="14"/>
      <c r="D62" s="14"/>
      <c r="E62" s="20"/>
      <c r="F62" s="15"/>
      <c r="G62" s="15"/>
    </row>
    <row r="63" spans="1:255" ht="12" customHeight="1" x14ac:dyDescent="0.25">
      <c r="A63" s="5"/>
      <c r="B63" s="82" t="s">
        <v>28</v>
      </c>
      <c r="C63" s="83"/>
      <c r="D63" s="84"/>
      <c r="E63" s="84"/>
      <c r="F63" s="85"/>
      <c r="G63" s="86"/>
    </row>
    <row r="64" spans="1:255" ht="24" customHeight="1" x14ac:dyDescent="0.25">
      <c r="A64" s="5"/>
      <c r="B64" s="87" t="s">
        <v>29</v>
      </c>
      <c r="C64" s="88" t="s">
        <v>24</v>
      </c>
      <c r="D64" s="88" t="s">
        <v>25</v>
      </c>
      <c r="E64" s="87" t="s">
        <v>13</v>
      </c>
      <c r="F64" s="88" t="s">
        <v>14</v>
      </c>
      <c r="G64" s="87" t="s">
        <v>15</v>
      </c>
    </row>
    <row r="65" spans="1:255" s="77" customFormat="1" ht="12" customHeight="1" x14ac:dyDescent="0.25">
      <c r="A65" s="73"/>
      <c r="B65" s="89" t="s">
        <v>110</v>
      </c>
      <c r="C65" s="90" t="s">
        <v>11</v>
      </c>
      <c r="D65" s="90">
        <v>15</v>
      </c>
      <c r="E65" s="90" t="s">
        <v>111</v>
      </c>
      <c r="F65" s="91">
        <v>17250</v>
      </c>
      <c r="G65" s="92">
        <f t="shared" ref="G65" si="6">+F65*D65</f>
        <v>258750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ht="11.25" customHeight="1" x14ac:dyDescent="0.25">
      <c r="B66" s="16" t="s">
        <v>30</v>
      </c>
      <c r="C66" s="17"/>
      <c r="D66" s="17"/>
      <c r="E66" s="17"/>
      <c r="F66" s="18"/>
      <c r="G66" s="19">
        <f>SUM(G65:G65)</f>
        <v>258750</v>
      </c>
    </row>
    <row r="67" spans="1:255" ht="11.25" customHeight="1" x14ac:dyDescent="0.25">
      <c r="B67" s="36"/>
      <c r="C67" s="36"/>
      <c r="D67" s="36"/>
      <c r="E67" s="36"/>
      <c r="F67" s="37"/>
      <c r="G67" s="37"/>
    </row>
    <row r="68" spans="1:255" ht="11.25" customHeight="1" x14ac:dyDescent="0.25">
      <c r="B68" s="38" t="s">
        <v>31</v>
      </c>
      <c r="C68" s="39"/>
      <c r="D68" s="39"/>
      <c r="E68" s="39"/>
      <c r="F68" s="39"/>
      <c r="G68" s="40">
        <f>G24+G29+G47+G61+G66</f>
        <v>2666672.8080000002</v>
      </c>
    </row>
    <row r="69" spans="1:255" ht="11.25" customHeight="1" x14ac:dyDescent="0.25">
      <c r="B69" s="41" t="s">
        <v>32</v>
      </c>
      <c r="C69" s="22"/>
      <c r="D69" s="22"/>
      <c r="E69" s="22"/>
      <c r="F69" s="22"/>
      <c r="G69" s="42">
        <f>G68*0.05</f>
        <v>133333.6404</v>
      </c>
    </row>
    <row r="70" spans="1:255" ht="11.25" customHeight="1" x14ac:dyDescent="0.25">
      <c r="B70" s="43" t="s">
        <v>33</v>
      </c>
      <c r="C70" s="21"/>
      <c r="D70" s="21"/>
      <c r="E70" s="21"/>
      <c r="F70" s="21"/>
      <c r="G70" s="44">
        <f>G69+G68</f>
        <v>2800006.4484000001</v>
      </c>
    </row>
    <row r="71" spans="1:255" ht="11.25" customHeight="1" x14ac:dyDescent="0.25">
      <c r="B71" s="41" t="s">
        <v>34</v>
      </c>
      <c r="C71" s="22"/>
      <c r="D71" s="22"/>
      <c r="E71" s="22"/>
      <c r="F71" s="22"/>
      <c r="G71" s="42">
        <f>G12</f>
        <v>4500000</v>
      </c>
    </row>
    <row r="72" spans="1:255" ht="11.25" customHeight="1" x14ac:dyDescent="0.25">
      <c r="B72" s="45" t="s">
        <v>35</v>
      </c>
      <c r="C72" s="46"/>
      <c r="D72" s="46"/>
      <c r="E72" s="46"/>
      <c r="F72" s="46"/>
      <c r="G72" s="47">
        <f>G71-G70</f>
        <v>1699993.5515999999</v>
      </c>
    </row>
    <row r="73" spans="1:255" ht="11.25" customHeight="1" x14ac:dyDescent="0.25">
      <c r="B73" s="34" t="s">
        <v>36</v>
      </c>
      <c r="C73" s="35"/>
      <c r="D73" s="35"/>
      <c r="E73" s="35"/>
      <c r="F73" s="35"/>
      <c r="G73" s="30"/>
    </row>
    <row r="74" spans="1:255" ht="11.25" customHeight="1" thickBot="1" x14ac:dyDescent="0.3">
      <c r="B74" s="48"/>
      <c r="C74" s="35"/>
      <c r="D74" s="35"/>
      <c r="E74" s="35"/>
      <c r="F74" s="35"/>
      <c r="G74" s="30"/>
    </row>
    <row r="75" spans="1:255" ht="11.25" customHeight="1" x14ac:dyDescent="0.25">
      <c r="B75" s="94" t="s">
        <v>66</v>
      </c>
      <c r="C75" s="95"/>
      <c r="D75" s="95"/>
      <c r="E75" s="95"/>
      <c r="F75" s="96"/>
      <c r="G75" s="30"/>
    </row>
    <row r="76" spans="1:255" ht="11.25" customHeight="1" x14ac:dyDescent="0.25">
      <c r="B76" s="103" t="s">
        <v>55</v>
      </c>
      <c r="C76" s="97"/>
      <c r="D76" s="97"/>
      <c r="E76" s="97"/>
      <c r="F76" s="98"/>
      <c r="G76" s="30"/>
    </row>
    <row r="77" spans="1:255" ht="11.25" customHeight="1" x14ac:dyDescent="0.25">
      <c r="B77" s="103" t="s">
        <v>56</v>
      </c>
      <c r="C77" s="97"/>
      <c r="D77" s="97"/>
      <c r="E77" s="97"/>
      <c r="F77" s="98"/>
      <c r="G77" s="30"/>
    </row>
    <row r="78" spans="1:255" ht="11.25" customHeight="1" x14ac:dyDescent="0.25">
      <c r="B78" s="103" t="s">
        <v>57</v>
      </c>
      <c r="C78" s="97"/>
      <c r="D78" s="97"/>
      <c r="E78" s="97"/>
      <c r="F78" s="98"/>
      <c r="G78" s="30"/>
    </row>
    <row r="79" spans="1:255" ht="11.25" customHeight="1" x14ac:dyDescent="0.25">
      <c r="B79" s="103" t="s">
        <v>64</v>
      </c>
      <c r="C79" s="97"/>
      <c r="D79" s="97"/>
      <c r="E79" s="97"/>
      <c r="F79" s="98"/>
      <c r="G79" s="30"/>
    </row>
    <row r="80" spans="1:255" ht="11.25" customHeight="1" x14ac:dyDescent="0.25">
      <c r="B80" s="103" t="s">
        <v>65</v>
      </c>
      <c r="C80" s="97"/>
      <c r="D80" s="97"/>
      <c r="E80" s="97"/>
      <c r="F80" s="98"/>
      <c r="G80" s="30"/>
    </row>
    <row r="81" spans="2:7" ht="11.25" customHeight="1" thickBot="1" x14ac:dyDescent="0.3">
      <c r="B81" s="104" t="s">
        <v>76</v>
      </c>
      <c r="C81" s="99"/>
      <c r="D81" s="99"/>
      <c r="E81" s="99"/>
      <c r="F81" s="100"/>
      <c r="G81" s="30"/>
    </row>
    <row r="82" spans="2:7" ht="11.25" customHeight="1" x14ac:dyDescent="0.25">
      <c r="B82" s="58"/>
      <c r="C82" s="32"/>
      <c r="D82" s="32"/>
      <c r="E82" s="32"/>
      <c r="F82" s="32"/>
      <c r="G82" s="30"/>
    </row>
    <row r="83" spans="2:7" ht="11.25" customHeight="1" thickBot="1" x14ac:dyDescent="0.3">
      <c r="B83" s="115" t="s">
        <v>37</v>
      </c>
      <c r="C83" s="116"/>
      <c r="D83" s="57"/>
      <c r="E83" s="23"/>
      <c r="F83" s="23"/>
      <c r="G83" s="30"/>
    </row>
    <row r="84" spans="2:7" ht="11.25" customHeight="1" x14ac:dyDescent="0.25">
      <c r="B84" s="50" t="s">
        <v>29</v>
      </c>
      <c r="C84" s="24" t="s">
        <v>38</v>
      </c>
      <c r="D84" s="51" t="s">
        <v>39</v>
      </c>
      <c r="E84" s="23"/>
      <c r="F84" s="23"/>
      <c r="G84" s="30"/>
    </row>
    <row r="85" spans="2:7" ht="11.25" customHeight="1" x14ac:dyDescent="0.25">
      <c r="B85" s="52" t="s">
        <v>40</v>
      </c>
      <c r="C85" s="25">
        <f>+G24</f>
        <v>275000</v>
      </c>
      <c r="D85" s="53">
        <f>(C85/C91)</f>
        <v>9.8214059527306621E-2</v>
      </c>
      <c r="E85" s="23"/>
      <c r="F85" s="23"/>
      <c r="G85" s="30"/>
    </row>
    <row r="86" spans="2:7" ht="11.25" customHeight="1" x14ac:dyDescent="0.25">
      <c r="B86" s="52" t="s">
        <v>41</v>
      </c>
      <c r="C86" s="26">
        <v>0</v>
      </c>
      <c r="D86" s="53">
        <v>0</v>
      </c>
      <c r="E86" s="23"/>
      <c r="F86" s="23"/>
      <c r="G86" s="30"/>
    </row>
    <row r="87" spans="2:7" ht="11.25" customHeight="1" x14ac:dyDescent="0.25">
      <c r="B87" s="52" t="s">
        <v>42</v>
      </c>
      <c r="C87" s="25">
        <f>+G47</f>
        <v>392265</v>
      </c>
      <c r="D87" s="53">
        <f>(C87/C91)</f>
        <v>0.14009432021992338</v>
      </c>
      <c r="E87" s="23"/>
      <c r="F87" s="23"/>
      <c r="G87" s="30"/>
    </row>
    <row r="88" spans="2:7" ht="11.25" customHeight="1" x14ac:dyDescent="0.25">
      <c r="B88" s="52" t="s">
        <v>23</v>
      </c>
      <c r="C88" s="25">
        <f>+G61</f>
        <v>1740657.808</v>
      </c>
      <c r="D88" s="53">
        <f>(C88/C91)</f>
        <v>0.62166207116939287</v>
      </c>
      <c r="E88" s="23"/>
      <c r="F88" s="23"/>
      <c r="G88" s="30"/>
    </row>
    <row r="89" spans="2:7" ht="11.25" customHeight="1" x14ac:dyDescent="0.25">
      <c r="B89" s="52" t="s">
        <v>43</v>
      </c>
      <c r="C89" s="27">
        <f>+G66</f>
        <v>258750</v>
      </c>
      <c r="D89" s="53">
        <f>(C89/C91)</f>
        <v>9.2410501464329414E-2</v>
      </c>
      <c r="E89" s="29"/>
      <c r="F89" s="29"/>
      <c r="G89" s="30"/>
    </row>
    <row r="90" spans="2:7" ht="11.25" customHeight="1" x14ac:dyDescent="0.25">
      <c r="B90" s="52" t="s">
        <v>44</v>
      </c>
      <c r="C90" s="27">
        <f>+G69</f>
        <v>133333.6404</v>
      </c>
      <c r="D90" s="53">
        <f>(C90/C91)</f>
        <v>4.7619047619047616E-2</v>
      </c>
      <c r="E90" s="29"/>
      <c r="F90" s="29"/>
      <c r="G90" s="30"/>
    </row>
    <row r="91" spans="2:7" ht="11.25" customHeight="1" thickBot="1" x14ac:dyDescent="0.3">
      <c r="B91" s="54" t="s">
        <v>45</v>
      </c>
      <c r="C91" s="55">
        <f>SUM(C85:C90)</f>
        <v>2800006.4484000001</v>
      </c>
      <c r="D91" s="56">
        <f>SUM(D85:D90)</f>
        <v>0.99999999999999978</v>
      </c>
      <c r="E91" s="29"/>
      <c r="F91" s="29"/>
      <c r="G91" s="30"/>
    </row>
    <row r="92" spans="2:7" ht="11.25" customHeight="1" x14ac:dyDescent="0.25">
      <c r="B92" s="48"/>
      <c r="C92" s="35"/>
      <c r="D92" s="35"/>
      <c r="E92" s="35"/>
      <c r="F92" s="35"/>
      <c r="G92" s="30"/>
    </row>
    <row r="93" spans="2:7" ht="11.25" customHeight="1" x14ac:dyDescent="0.25">
      <c r="B93" s="49"/>
      <c r="C93" s="35"/>
      <c r="D93" s="35"/>
      <c r="E93" s="35"/>
      <c r="F93" s="35"/>
      <c r="G93" s="30"/>
    </row>
    <row r="94" spans="2:7" ht="11.25" customHeight="1" thickBot="1" x14ac:dyDescent="0.3">
      <c r="B94" s="61"/>
      <c r="C94" s="62" t="s">
        <v>67</v>
      </c>
      <c r="D94" s="63"/>
      <c r="E94" s="64"/>
      <c r="F94" s="28"/>
      <c r="G94" s="30"/>
    </row>
    <row r="95" spans="2:7" ht="11.25" customHeight="1" x14ac:dyDescent="0.25">
      <c r="B95" s="65" t="s">
        <v>50</v>
      </c>
      <c r="C95" s="101">
        <v>140</v>
      </c>
      <c r="D95" s="101">
        <v>150</v>
      </c>
      <c r="E95" s="102">
        <v>160</v>
      </c>
      <c r="F95" s="60"/>
      <c r="G95" s="31"/>
    </row>
    <row r="96" spans="2:7" ht="11.25" customHeight="1" thickBot="1" x14ac:dyDescent="0.3">
      <c r="B96" s="54" t="s">
        <v>68</v>
      </c>
      <c r="C96" s="71">
        <f>(G70/C95)</f>
        <v>20000.046060000001</v>
      </c>
      <c r="D96" s="71">
        <f>(G70/D95)</f>
        <v>18666.709655999999</v>
      </c>
      <c r="E96" s="72">
        <f>(G70/E95)</f>
        <v>17500.040302500001</v>
      </c>
      <c r="F96" s="60"/>
      <c r="G96" s="31"/>
    </row>
    <row r="97" spans="2:7" ht="11.25" customHeight="1" x14ac:dyDescent="0.25">
      <c r="B97" s="59" t="s">
        <v>46</v>
      </c>
      <c r="C97" s="32"/>
      <c r="D97" s="32"/>
      <c r="E97" s="32"/>
      <c r="F97" s="32"/>
      <c r="G97" s="32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2023-02-14T12:58:07Z</dcterms:modified>
</cp:coreProperties>
</file>