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Man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D92" i="1"/>
  <c r="D90" i="1"/>
  <c r="G59" i="1" l="1"/>
  <c r="G45" i="1"/>
  <c r="G46" i="1"/>
  <c r="G47" i="1"/>
  <c r="G48" i="1"/>
  <c r="G49" i="1"/>
  <c r="G50" i="1"/>
  <c r="G51" i="1"/>
  <c r="G52" i="1"/>
  <c r="G54" i="1"/>
  <c r="G12" i="1" l="1"/>
  <c r="G65" i="1" s="1"/>
  <c r="G60" i="1" l="1"/>
  <c r="G44" i="1" l="1"/>
  <c r="G55" i="1" s="1"/>
  <c r="G21" i="1" l="1"/>
  <c r="G28" i="1" s="1"/>
  <c r="G62" i="1" s="1"/>
  <c r="C85" i="1" l="1"/>
  <c r="C81" i="1" l="1"/>
  <c r="C84" i="1"/>
  <c r="C83" i="1"/>
  <c r="G63" i="1" l="1"/>
  <c r="G64" i="1" l="1"/>
  <c r="E91" i="1" s="1"/>
  <c r="C86" i="1"/>
  <c r="C87" i="1" s="1"/>
  <c r="D84" i="1" s="1"/>
  <c r="D91" i="1" l="1"/>
  <c r="C91" i="1"/>
  <c r="G66" i="1"/>
  <c r="D86" i="1"/>
  <c r="D83" i="1"/>
  <c r="D85" i="1"/>
  <c r="D81" i="1"/>
  <c r="D87" i="1" l="1"/>
</calcChain>
</file>

<file path=xl/sharedStrings.xml><?xml version="1.0" encoding="utf-8"?>
<sst xmlns="http://schemas.openxmlformats.org/spreadsheetml/2006/main" count="151" uniqueCount="105">
  <si>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</si>
  <si>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</si>
  <si>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</si>
  <si>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</si>
  <si>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</si>
  <si>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</si>
  <si>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</si>
  <si>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</si>
  <si>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</si>
  <si>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</si>
  <si>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</si>
  <si>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</si>
  <si>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</si>
  <si>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</si>
  <si>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</si>
  <si>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</si>
  <si>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</si>
  <si>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</si>
  <si>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</si>
  <si>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</si>
  <si>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</si>
  <si>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</si>
  <si>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</si>
  <si>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</si>
  <si>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</si>
  <si>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</si>
  <si>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</si>
  <si>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</si>
  <si>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</si>
  <si>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</si>
  <si>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</si>
  <si>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</si>
  <si>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</si>
  <si>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</si>
  <si>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</si>
  <si>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</si>
  <si>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</si>
  <si>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</si>
  <si>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</si>
  <si>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</si>
  <si>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</si>
  <si>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</si>
  <si>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</si>
  <si>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</si>
  <si>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</si>
  <si>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</si>
  <si>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</si>
  <si>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</si>
  <si>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</si>
  <si>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</si>
  <si>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</si>
  <si>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</si>
  <si>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</si>
  <si>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</si>
  <si>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</si>
  <si>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</si>
  <si>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</si>
  <si>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Desmalezado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</si>
  <si>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</si>
  <si>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</si>
  <si>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</si>
  <si>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Rastraje</t>
  </si>
  <si>
    <t>Riegos</t>
  </si>
  <si>
    <t>RENDIMIENTO ( Kg/Há.)</t>
  </si>
  <si>
    <t>PRECIO ESPERADO ($/Kg)</t>
  </si>
  <si>
    <t>Anual</t>
  </si>
  <si>
    <t>Aplicación Estiercol</t>
  </si>
  <si>
    <t>Aplicación de Agroproductos</t>
  </si>
  <si>
    <t>Saco 25 Kg</t>
  </si>
  <si>
    <t>árbol</t>
  </si>
  <si>
    <t>Lavado Foliar</t>
  </si>
  <si>
    <t>Cosecha</t>
  </si>
  <si>
    <t>Enero-Diciembre</t>
  </si>
  <si>
    <t xml:space="preserve">Unidad </t>
  </si>
  <si>
    <t>6. El costo de la mano de obra No permanente o familiar, contratada por labores específicas.</t>
  </si>
  <si>
    <t>7. Marco plantación es de 5 m x 5 m. arboles de 6 años y más.</t>
  </si>
  <si>
    <t>MANGO ESTABLECIDO</t>
  </si>
  <si>
    <t>Piqueño (local)</t>
  </si>
  <si>
    <t>Marzo-Mayo</t>
  </si>
  <si>
    <t>Estructuras productivas dañadas por sismos-lluvia -tormenta viento</t>
  </si>
  <si>
    <t>Junio-Agosto</t>
  </si>
  <si>
    <t>JunioAgosto</t>
  </si>
  <si>
    <t>2. Precio de insumos corresponde a  precios  no colocados en el predio.</t>
  </si>
  <si>
    <t>8. Productividad  cocentrándose durante los meses Mayo-Agosto.</t>
  </si>
  <si>
    <t>Rendimiento (Kg/hà)</t>
  </si>
  <si>
    <t>Costo unitario ($/Kg) (*)</t>
  </si>
  <si>
    <t>Fosfato Diamónico</t>
  </si>
  <si>
    <t>Urea Granulada</t>
  </si>
  <si>
    <t>ESCENARIOS COSTO UNITARIO  ($/Kg)</t>
  </si>
  <si>
    <t>FUNGICIDA</t>
  </si>
  <si>
    <t>Azufre Mojable  80 wp</t>
  </si>
  <si>
    <t>Sulfato de Magnesio</t>
  </si>
  <si>
    <t>Sulfato de Manganeso</t>
  </si>
  <si>
    <t>Sulfato de Zinc</t>
  </si>
  <si>
    <t>Sulfato de Calcio</t>
  </si>
  <si>
    <t>Junio-Diciembre</t>
  </si>
  <si>
    <t>Nitrato de Calcio</t>
  </si>
  <si>
    <t>Nitrato de Potasio</t>
  </si>
  <si>
    <t>Poda Árbol</t>
  </si>
  <si>
    <t>Guano no Avícola</t>
  </si>
  <si>
    <t>25 Kg</t>
  </si>
  <si>
    <t>Caja Platanera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</si>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</sst>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4" fontId="1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49" fontId="8" fillId="8" borderId="36" xfId="0" applyNumberFormat="1" applyFont="1" applyFill="1" applyBorder="1" applyAlignment="1">
      <alignment vertical="center"/>
    </xf>
    <xf numFmtId="165" fontId="8" fillId="8" borderId="37" xfId="0" applyNumberFormat="1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0" fontId="8" fillId="7" borderId="20" xfId="0" applyFont="1" applyFill="1" applyBorder="1" applyAlignment="1">
      <alignment vertical="center"/>
    </xf>
    <xf numFmtId="165" fontId="8" fillId="8" borderId="38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1" fillId="5" borderId="30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11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 vertical="center"/>
    </xf>
    <xf numFmtId="0" fontId="11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wrapText="1"/>
    </xf>
    <xf numFmtId="0" fontId="4" fillId="2" borderId="11" xfId="0" applyFont="1" applyFill="1" applyBorder="1" applyAlignment="1"/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 applyAlignment="1"/>
    <xf numFmtId="49" fontId="12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3" fontId="4" fillId="2" borderId="12" xfId="0" applyNumberFormat="1" applyFont="1" applyFill="1" applyBorder="1" applyAlignment="1"/>
    <xf numFmtId="49" fontId="12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49" fontId="4" fillId="2" borderId="20" xfId="0" applyNumberFormat="1" applyFont="1" applyFill="1" applyBorder="1" applyAlignment="1">
      <alignment wrapText="1"/>
    </xf>
    <xf numFmtId="49" fontId="1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0" fontId="4" fillId="0" borderId="53" xfId="0" applyFont="1" applyBorder="1"/>
    <xf numFmtId="0" fontId="4" fillId="0" borderId="53" xfId="0" applyFont="1" applyBorder="1" applyAlignment="1">
      <alignment horizontal="left"/>
    </xf>
    <xf numFmtId="3" fontId="15" fillId="0" borderId="53" xfId="0" applyNumberFormat="1" applyFont="1" applyBorder="1"/>
    <xf numFmtId="0" fontId="4" fillId="2" borderId="18" xfId="0" applyFont="1" applyFill="1" applyBorder="1" applyAlignment="1">
      <alignment horizont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4" fillId="2" borderId="23" xfId="0" applyFont="1" applyFill="1" applyBorder="1" applyAlignment="1"/>
    <xf numFmtId="3" fontId="4" fillId="2" borderId="23" xfId="0" applyNumberFormat="1" applyFont="1" applyFill="1" applyBorder="1" applyAlignment="1"/>
    <xf numFmtId="0" fontId="17" fillId="0" borderId="42" xfId="0" applyFont="1" applyFill="1" applyBorder="1"/>
    <xf numFmtId="0" fontId="17" fillId="0" borderId="44" xfId="0" applyFont="1" applyFill="1" applyBorder="1"/>
    <xf numFmtId="0" fontId="6" fillId="2" borderId="20" xfId="0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4" fillId="0" borderId="0" xfId="0" applyNumberFormat="1" applyFont="1" applyAlignment="1"/>
    <xf numFmtId="0" fontId="4" fillId="2" borderId="20" xfId="0" applyFont="1" applyFill="1" applyBorder="1" applyAlignment="1">
      <alignment vertical="center"/>
    </xf>
    <xf numFmtId="49" fontId="14" fillId="2" borderId="39" xfId="0" applyNumberFormat="1" applyFont="1" applyFill="1" applyBorder="1" applyAlignment="1">
      <alignment vertical="center"/>
    </xf>
    <xf numFmtId="0" fontId="4" fillId="2" borderId="40" xfId="0" applyFont="1" applyFill="1" applyBorder="1" applyAlignment="1"/>
    <xf numFmtId="0" fontId="4" fillId="2" borderId="41" xfId="0" applyFont="1" applyFill="1" applyBorder="1" applyAlignment="1"/>
    <xf numFmtId="0" fontId="4" fillId="2" borderId="20" xfId="0" applyFont="1" applyFill="1" applyBorder="1" applyAlignment="1"/>
    <xf numFmtId="0" fontId="4" fillId="2" borderId="43" xfId="0" applyFont="1" applyFill="1" applyBorder="1" applyAlignment="1"/>
    <xf numFmtId="0" fontId="4" fillId="2" borderId="45" xfId="0" applyFont="1" applyFill="1" applyBorder="1" applyAlignment="1"/>
    <xf numFmtId="0" fontId="4" fillId="2" borderId="46" xfId="0" applyFont="1" applyFill="1" applyBorder="1" applyAlignment="1"/>
    <xf numFmtId="0" fontId="4" fillId="7" borderId="20" xfId="0" applyFont="1" applyFill="1" applyBorder="1" applyAlignment="1"/>
    <xf numFmtId="49" fontId="14" fillId="8" borderId="32" xfId="0" applyNumberFormat="1" applyFont="1" applyFill="1" applyBorder="1" applyAlignment="1">
      <alignment vertical="center"/>
    </xf>
    <xf numFmtId="49" fontId="14" fillId="8" borderId="21" xfId="0" applyNumberFormat="1" applyFont="1" applyFill="1" applyBorder="1" applyAlignment="1">
      <alignment vertical="center"/>
    </xf>
    <xf numFmtId="49" fontId="4" fillId="8" borderId="33" xfId="0" applyNumberFormat="1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4" fillId="2" borderId="35" xfId="0" applyNumberFormat="1" applyFont="1" applyFill="1" applyBorder="1" applyAlignment="1"/>
    <xf numFmtId="0" fontId="14" fillId="2" borderId="6" xfId="0" applyNumberFormat="1" applyFont="1" applyFill="1" applyBorder="1" applyAlignment="1">
      <alignment vertical="center"/>
    </xf>
    <xf numFmtId="165" fontId="14" fillId="2" borderId="6" xfId="0" applyNumberFormat="1" applyFont="1" applyFill="1" applyBorder="1" applyAlignment="1">
      <alignment vertical="center"/>
    </xf>
    <xf numFmtId="0" fontId="12" fillId="7" borderId="20" xfId="0" applyFont="1" applyFill="1" applyBorder="1" applyAlignment="1">
      <alignment vertical="center"/>
    </xf>
    <xf numFmtId="49" fontId="14" fillId="8" borderId="36" xfId="0" applyNumberFormat="1" applyFont="1" applyFill="1" applyBorder="1" applyAlignment="1">
      <alignment vertical="center"/>
    </xf>
    <xf numFmtId="165" fontId="14" fillId="8" borderId="37" xfId="0" applyNumberFormat="1" applyFont="1" applyFill="1" applyBorder="1" applyAlignment="1">
      <alignment vertical="center"/>
    </xf>
    <xf numFmtId="9" fontId="14" fillId="8" borderId="38" xfId="0" applyNumberFormat="1" applyFont="1" applyFill="1" applyBorder="1" applyAlignment="1">
      <alignment vertical="center"/>
    </xf>
    <xf numFmtId="49" fontId="14" fillId="8" borderId="47" xfId="0" applyNumberFormat="1" applyFont="1" applyFill="1" applyBorder="1" applyAlignment="1">
      <alignment vertical="center"/>
    </xf>
    <xf numFmtId="3" fontId="14" fillId="8" borderId="48" xfId="0" applyNumberFormat="1" applyFont="1" applyFill="1" applyBorder="1" applyAlignment="1">
      <alignment vertical="center"/>
    </xf>
    <xf numFmtId="3" fontId="14" fillId="8" borderId="49" xfId="0" applyNumberFormat="1" applyFont="1" applyFill="1" applyBorder="1" applyAlignment="1">
      <alignment vertical="center"/>
    </xf>
    <xf numFmtId="0" fontId="14" fillId="7" borderId="20" xfId="0" applyFont="1" applyFill="1" applyBorder="1" applyAlignment="1">
      <alignment vertical="center"/>
    </xf>
    <xf numFmtId="164" fontId="14" fillId="2" borderId="20" xfId="0" applyNumberFormat="1" applyFont="1" applyFill="1" applyBorder="1" applyAlignment="1">
      <alignment vertical="center"/>
    </xf>
    <xf numFmtId="0" fontId="12" fillId="9" borderId="54" xfId="0" applyFont="1" applyFill="1" applyBorder="1" applyAlignment="1">
      <alignment vertical="center"/>
    </xf>
    <xf numFmtId="49" fontId="7" fillId="9" borderId="55" xfId="0" applyNumberFormat="1" applyFont="1" applyFill="1" applyBorder="1" applyAlignment="1">
      <alignment vertical="center"/>
    </xf>
    <xf numFmtId="0" fontId="12" fillId="9" borderId="55" xfId="0" applyFont="1" applyFill="1" applyBorder="1" applyAlignment="1">
      <alignment vertical="center"/>
    </xf>
    <xf numFmtId="0" fontId="12" fillId="9" borderId="56" xfId="0" applyFont="1" applyFill="1" applyBorder="1" applyAlignment="1">
      <alignment vertical="center"/>
    </xf>
    <xf numFmtId="0" fontId="4" fillId="9" borderId="59" xfId="0" applyFont="1" applyFill="1" applyBorder="1" applyAlignment="1"/>
    <xf numFmtId="49" fontId="7" fillId="9" borderId="57" xfId="0" applyNumberFormat="1" applyFont="1" applyFill="1" applyBorder="1" applyAlignment="1">
      <alignment vertical="center"/>
    </xf>
    <xf numFmtId="0" fontId="14" fillId="9" borderId="58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4" fillId="2" borderId="50" xfId="0" applyNumberFormat="1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3" fontId="4" fillId="2" borderId="50" xfId="0" applyNumberFormat="1" applyFont="1" applyFill="1" applyBorder="1" applyAlignment="1">
      <alignment horizontal="right" vertical="center" wrapText="1"/>
    </xf>
    <xf numFmtId="3" fontId="13" fillId="0" borderId="51" xfId="0" applyNumberFormat="1" applyFont="1" applyBorder="1" applyAlignment="1">
      <alignment horizontal="right" vertical="center" wrapText="1"/>
    </xf>
    <xf numFmtId="3" fontId="13" fillId="0" borderId="52" xfId="0" applyNumberFormat="1" applyFont="1" applyBorder="1" applyAlignment="1">
      <alignment horizontal="right" vertical="center" wrapText="1"/>
    </xf>
    <xf numFmtId="49" fontId="4" fillId="2" borderId="51" xfId="0" applyNumberFormat="1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right" vertical="center" wrapText="1"/>
    </xf>
    <xf numFmtId="3" fontId="4" fillId="2" borderId="5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49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2"/>
  <sheetViews>
    <sheetView showGridLines="0" tabSelected="1" topLeftCell="A79" workbookViewId="0">
      <selection activeCell="C91" sqref="C91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179687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4" width="10.81640625" style="1" customWidth="1"/>
  </cols>
  <sheetData>
    <row r="1" spans="1:7" ht="15" customHeight="1" x14ac:dyDescent="0.35">
      <c r="A1" s="2"/>
      <c r="B1" s="2"/>
      <c r="C1" s="2"/>
      <c r="D1" s="2"/>
      <c r="E1" s="2"/>
      <c r="F1" s="2"/>
      <c r="G1" s="2"/>
    </row>
    <row r="2" spans="1:7" ht="15" customHeight="1" x14ac:dyDescent="0.35">
      <c r="A2" s="2"/>
      <c r="B2" s="2"/>
      <c r="C2" s="2"/>
      <c r="D2" s="2"/>
      <c r="E2" s="2"/>
      <c r="F2" s="2"/>
      <c r="G2" s="2"/>
    </row>
    <row r="3" spans="1:7" ht="15" customHeight="1" x14ac:dyDescent="0.35">
      <c r="A3" s="2"/>
      <c r="B3" s="2"/>
      <c r="C3" s="2"/>
      <c r="D3" s="2"/>
      <c r="E3" s="2"/>
      <c r="F3" s="2"/>
      <c r="G3" s="2"/>
    </row>
    <row r="4" spans="1:7" ht="15" customHeight="1" x14ac:dyDescent="0.35">
      <c r="A4" s="2"/>
      <c r="B4" s="2"/>
      <c r="C4" s="2"/>
      <c r="D4" s="2"/>
      <c r="E4" s="2"/>
      <c r="F4" s="2"/>
      <c r="G4" s="2"/>
    </row>
    <row r="5" spans="1:7" ht="15" customHeight="1" x14ac:dyDescent="0.35">
      <c r="A5" s="2"/>
      <c r="B5" s="2"/>
      <c r="C5" s="2"/>
      <c r="D5" s="2"/>
      <c r="E5" s="2"/>
      <c r="F5" s="2"/>
      <c r="G5" s="2"/>
    </row>
    <row r="6" spans="1:7" ht="15" customHeight="1" x14ac:dyDescent="0.35">
      <c r="A6" s="2"/>
      <c r="B6" s="2"/>
      <c r="C6" s="2"/>
      <c r="D6" s="2"/>
      <c r="E6" s="2"/>
      <c r="F6" s="2"/>
      <c r="G6" s="2"/>
    </row>
    <row r="7" spans="1:7" ht="15" customHeight="1" x14ac:dyDescent="0.35">
      <c r="A7" s="2"/>
      <c r="B7" s="2"/>
      <c r="C7" s="2"/>
      <c r="D7" s="2"/>
      <c r="E7" s="2"/>
      <c r="F7" s="2"/>
      <c r="G7" s="2"/>
    </row>
    <row r="8" spans="1:7" ht="15" customHeight="1" x14ac:dyDescent="0.35">
      <c r="A8" s="2"/>
      <c r="B8" s="3"/>
      <c r="C8" s="4"/>
      <c r="D8" s="2"/>
      <c r="E8" s="4"/>
      <c r="F8" s="4"/>
      <c r="G8" s="4"/>
    </row>
    <row r="9" spans="1:7" ht="12" customHeight="1" x14ac:dyDescent="0.35">
      <c r="A9" s="5"/>
      <c r="B9" s="6" t="s">
        <v>0</v>
      </c>
      <c r="C9" s="48" t="s">
        <v>76</v>
      </c>
      <c r="D9" s="7"/>
      <c r="E9" s="140" t="s">
        <v>63</v>
      </c>
      <c r="F9" s="141"/>
      <c r="G9" s="49">
        <v>44000</v>
      </c>
    </row>
    <row r="10" spans="1:7" ht="38.25" customHeight="1" x14ac:dyDescent="0.35">
      <c r="A10" s="5"/>
      <c r="B10" s="51" t="s">
        <v>1</v>
      </c>
      <c r="C10" s="52" t="s">
        <v>77</v>
      </c>
      <c r="D10" s="53"/>
      <c r="E10" s="138" t="s">
        <v>2</v>
      </c>
      <c r="F10" s="139"/>
      <c r="G10" s="54" t="s">
        <v>78</v>
      </c>
    </row>
    <row r="11" spans="1:7" ht="18" customHeight="1" x14ac:dyDescent="0.35">
      <c r="A11" s="5"/>
      <c r="B11" s="51" t="s">
        <v>3</v>
      </c>
      <c r="C11" s="55" t="s">
        <v>4</v>
      </c>
      <c r="D11" s="53"/>
      <c r="E11" s="136" t="s">
        <v>64</v>
      </c>
      <c r="F11" s="137"/>
      <c r="G11" s="56">
        <v>950</v>
      </c>
    </row>
    <row r="12" spans="1:7" ht="11.25" customHeight="1" x14ac:dyDescent="0.35">
      <c r="A12" s="5"/>
      <c r="B12" s="51" t="s">
        <v>5</v>
      </c>
      <c r="C12" s="55" t="s">
        <v>55</v>
      </c>
      <c r="D12" s="53"/>
      <c r="E12" s="57" t="s">
        <v>6</v>
      </c>
      <c r="F12" s="58"/>
      <c r="G12" s="59">
        <f>+G11*G9</f>
        <v>41800000</v>
      </c>
    </row>
    <row r="13" spans="1:7" ht="45" customHeight="1" x14ac:dyDescent="0.35">
      <c r="A13" s="5"/>
      <c r="B13" s="51" t="s">
        <v>7</v>
      </c>
      <c r="C13" s="55" t="s">
        <v>56</v>
      </c>
      <c r="D13" s="53"/>
      <c r="E13" s="136" t="s">
        <v>8</v>
      </c>
      <c r="F13" s="137"/>
      <c r="G13" s="62" t="s">
        <v>104</v>
      </c>
    </row>
    <row r="14" spans="1:7" ht="13.5" customHeight="1" x14ac:dyDescent="0.35">
      <c r="A14" s="5"/>
      <c r="B14" s="51" t="s">
        <v>9</v>
      </c>
      <c r="C14" s="55" t="s">
        <v>54</v>
      </c>
      <c r="D14" s="53"/>
      <c r="E14" s="136" t="s">
        <v>10</v>
      </c>
      <c r="F14" s="137"/>
      <c r="G14" s="55" t="s">
        <v>65</v>
      </c>
    </row>
    <row r="15" spans="1:7" ht="42.5" customHeight="1" x14ac:dyDescent="0.35">
      <c r="A15" s="5"/>
      <c r="B15" s="51" t="s">
        <v>11</v>
      </c>
      <c r="C15" s="60">
        <v>44942</v>
      </c>
      <c r="D15" s="61"/>
      <c r="E15" s="142" t="s">
        <v>12</v>
      </c>
      <c r="F15" s="143"/>
      <c r="G15" s="62" t="s">
        <v>79</v>
      </c>
    </row>
    <row r="16" spans="1:7" ht="12" customHeight="1" x14ac:dyDescent="0.35">
      <c r="A16" s="2"/>
      <c r="B16" s="8"/>
      <c r="C16" s="9"/>
      <c r="D16" s="10"/>
      <c r="E16" s="11"/>
      <c r="F16" s="11"/>
      <c r="G16" s="12"/>
    </row>
    <row r="17" spans="1:7" ht="12" customHeight="1" x14ac:dyDescent="0.35">
      <c r="A17" s="13"/>
      <c r="B17" s="144" t="s">
        <v>13</v>
      </c>
      <c r="C17" s="145"/>
      <c r="D17" s="145"/>
      <c r="E17" s="145"/>
      <c r="F17" s="145"/>
      <c r="G17" s="145"/>
    </row>
    <row r="18" spans="1:7" ht="12" customHeight="1" x14ac:dyDescent="0.35">
      <c r="A18" s="2"/>
      <c r="B18" s="63"/>
      <c r="C18" s="64"/>
      <c r="D18" s="64"/>
      <c r="E18" s="64"/>
      <c r="F18" s="65"/>
      <c r="G18" s="65"/>
    </row>
    <row r="19" spans="1:7" ht="12" customHeight="1" x14ac:dyDescent="0.35">
      <c r="A19" s="5"/>
      <c r="B19" s="66" t="s">
        <v>14</v>
      </c>
      <c r="C19" s="67"/>
      <c r="D19" s="68"/>
      <c r="E19" s="68"/>
      <c r="F19" s="68"/>
      <c r="G19" s="68"/>
    </row>
    <row r="20" spans="1:7" ht="24" customHeight="1" x14ac:dyDescent="0.35">
      <c r="A20" s="13"/>
      <c r="B20" s="14" t="s">
        <v>15</v>
      </c>
      <c r="C20" s="14" t="s">
        <v>16</v>
      </c>
      <c r="D20" s="14" t="s">
        <v>17</v>
      </c>
      <c r="E20" s="14" t="s">
        <v>18</v>
      </c>
      <c r="F20" s="14" t="s">
        <v>19</v>
      </c>
      <c r="G20" s="14" t="s">
        <v>20</v>
      </c>
    </row>
    <row r="21" spans="1:7" ht="15.65" customHeight="1" x14ac:dyDescent="0.35">
      <c r="A21" s="13"/>
      <c r="B21" s="69" t="s">
        <v>62</v>
      </c>
      <c r="C21" s="70" t="s">
        <v>21</v>
      </c>
      <c r="D21" s="71">
        <v>46</v>
      </c>
      <c r="E21" s="70" t="s">
        <v>65</v>
      </c>
      <c r="F21" s="59">
        <v>15000</v>
      </c>
      <c r="G21" s="59">
        <f t="shared" ref="G21" si="0">(D21*F21)</f>
        <v>690000</v>
      </c>
    </row>
    <row r="22" spans="1:7" ht="14.5" customHeight="1" x14ac:dyDescent="0.35">
      <c r="A22" s="13"/>
      <c r="B22" s="69" t="s">
        <v>66</v>
      </c>
      <c r="C22" s="146" t="s">
        <v>69</v>
      </c>
      <c r="D22" s="149">
        <v>278</v>
      </c>
      <c r="E22" s="146" t="s">
        <v>80</v>
      </c>
      <c r="F22" s="149">
        <v>10000</v>
      </c>
      <c r="G22" s="149">
        <v>2780000</v>
      </c>
    </row>
    <row r="23" spans="1:7" ht="14.5" customHeight="1" x14ac:dyDescent="0.35">
      <c r="A23" s="13"/>
      <c r="B23" s="69" t="s">
        <v>57</v>
      </c>
      <c r="C23" s="147"/>
      <c r="D23" s="150"/>
      <c r="E23" s="152"/>
      <c r="F23" s="154"/>
      <c r="G23" s="150"/>
    </row>
    <row r="24" spans="1:7" ht="12.75" customHeight="1" x14ac:dyDescent="0.35">
      <c r="A24" s="13"/>
      <c r="B24" s="69" t="s">
        <v>67</v>
      </c>
      <c r="C24" s="148"/>
      <c r="D24" s="151"/>
      <c r="E24" s="153"/>
      <c r="F24" s="155"/>
      <c r="G24" s="151"/>
    </row>
    <row r="25" spans="1:7" ht="12.75" customHeight="1" x14ac:dyDescent="0.35">
      <c r="A25" s="13"/>
      <c r="B25" s="69" t="s">
        <v>98</v>
      </c>
      <c r="C25" s="70" t="s">
        <v>69</v>
      </c>
      <c r="D25" s="71">
        <v>278</v>
      </c>
      <c r="E25" s="70" t="s">
        <v>81</v>
      </c>
      <c r="F25" s="59">
        <v>15000</v>
      </c>
      <c r="G25" s="59">
        <v>4170000</v>
      </c>
    </row>
    <row r="26" spans="1:7" ht="12.75" customHeight="1" x14ac:dyDescent="0.35">
      <c r="A26" s="13"/>
      <c r="B26" s="69" t="s">
        <v>70</v>
      </c>
      <c r="C26" s="70" t="s">
        <v>21</v>
      </c>
      <c r="D26" s="71">
        <v>12</v>
      </c>
      <c r="E26" s="70" t="s">
        <v>72</v>
      </c>
      <c r="F26" s="59">
        <v>15000</v>
      </c>
      <c r="G26" s="59">
        <v>180000</v>
      </c>
    </row>
    <row r="27" spans="1:7" ht="12.75" customHeight="1" x14ac:dyDescent="0.35">
      <c r="A27" s="13"/>
      <c r="B27" s="69" t="s">
        <v>71</v>
      </c>
      <c r="C27" s="70" t="s">
        <v>21</v>
      </c>
      <c r="D27" s="71">
        <v>24</v>
      </c>
      <c r="E27" s="70" t="s">
        <v>78</v>
      </c>
      <c r="F27" s="59">
        <v>15000</v>
      </c>
      <c r="G27" s="59">
        <v>360000</v>
      </c>
    </row>
    <row r="28" spans="1:7" ht="12.75" customHeight="1" x14ac:dyDescent="0.35">
      <c r="A28" s="13"/>
      <c r="B28" s="15" t="s">
        <v>22</v>
      </c>
      <c r="C28" s="16"/>
      <c r="D28" s="16"/>
      <c r="E28" s="16"/>
      <c r="F28" s="17"/>
      <c r="G28" s="18">
        <f>SUM(G21:G27)</f>
        <v>8180000</v>
      </c>
    </row>
    <row r="29" spans="1:7" ht="12" customHeight="1" x14ac:dyDescent="0.35">
      <c r="A29" s="2"/>
      <c r="B29" s="63"/>
      <c r="C29" s="65"/>
      <c r="D29" s="65"/>
      <c r="E29" s="65"/>
      <c r="F29" s="72"/>
      <c r="G29" s="72"/>
    </row>
    <row r="30" spans="1:7" ht="12" customHeight="1" x14ac:dyDescent="0.35">
      <c r="A30" s="5"/>
      <c r="B30" s="73" t="s">
        <v>23</v>
      </c>
      <c r="C30" s="74"/>
      <c r="D30" s="75"/>
      <c r="E30" s="75"/>
      <c r="F30" s="76"/>
      <c r="G30" s="76"/>
    </row>
    <row r="31" spans="1:7" ht="24" customHeight="1" x14ac:dyDescent="0.35">
      <c r="A31" s="5"/>
      <c r="B31" s="19" t="s">
        <v>15</v>
      </c>
      <c r="C31" s="20" t="s">
        <v>16</v>
      </c>
      <c r="D31" s="20" t="s">
        <v>17</v>
      </c>
      <c r="E31" s="19" t="s">
        <v>18</v>
      </c>
      <c r="F31" s="20" t="s">
        <v>19</v>
      </c>
      <c r="G31" s="19" t="s">
        <v>20</v>
      </c>
    </row>
    <row r="32" spans="1:7" ht="12" customHeight="1" x14ac:dyDescent="0.35">
      <c r="A32" s="5"/>
      <c r="B32" s="77"/>
      <c r="C32" s="78"/>
      <c r="D32" s="78"/>
      <c r="E32" s="78"/>
      <c r="F32" s="77"/>
      <c r="G32" s="77"/>
    </row>
    <row r="33" spans="1:7" ht="12" customHeight="1" x14ac:dyDescent="0.35">
      <c r="A33" s="5"/>
      <c r="B33" s="23" t="s">
        <v>24</v>
      </c>
      <c r="C33" s="24"/>
      <c r="D33" s="24"/>
      <c r="E33" s="24"/>
      <c r="F33" s="25"/>
      <c r="G33" s="25"/>
    </row>
    <row r="34" spans="1:7" ht="12" customHeight="1" x14ac:dyDescent="0.35">
      <c r="A34" s="2"/>
      <c r="B34" s="79"/>
      <c r="C34" s="80"/>
      <c r="D34" s="80"/>
      <c r="E34" s="80"/>
      <c r="F34" s="81"/>
      <c r="G34" s="81"/>
    </row>
    <row r="35" spans="1:7" ht="12" customHeight="1" x14ac:dyDescent="0.35">
      <c r="A35" s="5"/>
      <c r="B35" s="73" t="s">
        <v>25</v>
      </c>
      <c r="C35" s="74"/>
      <c r="D35" s="75"/>
      <c r="E35" s="75"/>
      <c r="F35" s="76"/>
      <c r="G35" s="76"/>
    </row>
    <row r="36" spans="1:7" ht="24" customHeight="1" x14ac:dyDescent="0.35">
      <c r="A36" s="5"/>
      <c r="B36" s="21" t="s">
        <v>15</v>
      </c>
      <c r="C36" s="21" t="s">
        <v>16</v>
      </c>
      <c r="D36" s="21" t="s">
        <v>17</v>
      </c>
      <c r="E36" s="21" t="s">
        <v>18</v>
      </c>
      <c r="F36" s="22" t="s">
        <v>19</v>
      </c>
      <c r="G36" s="21" t="s">
        <v>20</v>
      </c>
    </row>
    <row r="37" spans="1:7" ht="12.75" customHeight="1" x14ac:dyDescent="0.35">
      <c r="A37" s="13"/>
      <c r="B37" s="69" t="s">
        <v>27</v>
      </c>
      <c r="C37" s="70" t="s">
        <v>26</v>
      </c>
      <c r="D37" s="71"/>
      <c r="E37" s="62"/>
      <c r="F37" s="59"/>
      <c r="G37" s="59"/>
    </row>
    <row r="38" spans="1:7" ht="12.75" customHeight="1" x14ac:dyDescent="0.35">
      <c r="A38" s="33"/>
      <c r="B38" s="82" t="s">
        <v>61</v>
      </c>
      <c r="C38" s="70" t="s">
        <v>26</v>
      </c>
      <c r="D38" s="71"/>
      <c r="E38" s="62"/>
      <c r="F38" s="59"/>
      <c r="G38" s="59"/>
    </row>
    <row r="39" spans="1:7" ht="12.75" customHeight="1" x14ac:dyDescent="0.35">
      <c r="A39" s="5"/>
      <c r="B39" s="23" t="s">
        <v>28</v>
      </c>
      <c r="C39" s="24"/>
      <c r="D39" s="24"/>
      <c r="E39" s="24"/>
      <c r="F39" s="25"/>
      <c r="G39" s="26"/>
    </row>
    <row r="40" spans="1:7" ht="12" customHeight="1" x14ac:dyDescent="0.35">
      <c r="A40" s="2"/>
      <c r="B40" s="79"/>
      <c r="C40" s="80"/>
      <c r="D40" s="80"/>
      <c r="E40" s="80"/>
      <c r="F40" s="81"/>
      <c r="G40" s="81"/>
    </row>
    <row r="41" spans="1:7" ht="12" customHeight="1" x14ac:dyDescent="0.35">
      <c r="A41" s="5"/>
      <c r="B41" s="73" t="s">
        <v>29</v>
      </c>
      <c r="C41" s="74"/>
      <c r="D41" s="75"/>
      <c r="E41" s="75"/>
      <c r="F41" s="76"/>
      <c r="G41" s="76"/>
    </row>
    <row r="42" spans="1:7" ht="24" customHeight="1" x14ac:dyDescent="0.35">
      <c r="A42" s="5"/>
      <c r="B42" s="22" t="s">
        <v>30</v>
      </c>
      <c r="C42" s="22" t="s">
        <v>31</v>
      </c>
      <c r="D42" s="22" t="s">
        <v>32</v>
      </c>
      <c r="E42" s="22" t="s">
        <v>18</v>
      </c>
      <c r="F42" s="22" t="s">
        <v>19</v>
      </c>
      <c r="G42" s="22" t="s">
        <v>20</v>
      </c>
    </row>
    <row r="43" spans="1:7" ht="12.75" customHeight="1" x14ac:dyDescent="0.35">
      <c r="A43" s="13"/>
      <c r="B43" s="83" t="s">
        <v>33</v>
      </c>
      <c r="C43" s="28"/>
      <c r="D43" s="58"/>
      <c r="E43" s="28"/>
      <c r="F43" s="27"/>
      <c r="G43" s="27"/>
    </row>
    <row r="44" spans="1:7" ht="12.75" customHeight="1" x14ac:dyDescent="0.35">
      <c r="A44" s="13"/>
      <c r="B44" s="57" t="s">
        <v>99</v>
      </c>
      <c r="C44" s="84" t="s">
        <v>68</v>
      </c>
      <c r="D44" s="85">
        <v>480</v>
      </c>
      <c r="E44" s="84" t="s">
        <v>95</v>
      </c>
      <c r="F44" s="27">
        <v>3500</v>
      </c>
      <c r="G44" s="27">
        <f>+D44*F44</f>
        <v>1680000</v>
      </c>
    </row>
    <row r="45" spans="1:7" ht="12.75" customHeight="1" x14ac:dyDescent="0.35">
      <c r="A45" s="13"/>
      <c r="B45" s="57" t="s">
        <v>86</v>
      </c>
      <c r="C45" s="84" t="s">
        <v>68</v>
      </c>
      <c r="D45" s="85">
        <v>36</v>
      </c>
      <c r="E45" s="84" t="s">
        <v>95</v>
      </c>
      <c r="F45" s="27">
        <v>42000</v>
      </c>
      <c r="G45" s="27">
        <f t="shared" ref="G45:G54" si="1">+D45*F45</f>
        <v>1512000</v>
      </c>
    </row>
    <row r="46" spans="1:7" ht="12.75" customHeight="1" x14ac:dyDescent="0.35">
      <c r="A46" s="13"/>
      <c r="B46" s="57" t="s">
        <v>96</v>
      </c>
      <c r="C46" s="84" t="s">
        <v>68</v>
      </c>
      <c r="D46" s="85">
        <v>30</v>
      </c>
      <c r="E46" s="84" t="s">
        <v>95</v>
      </c>
      <c r="F46" s="27">
        <v>46500</v>
      </c>
      <c r="G46" s="27">
        <f t="shared" si="1"/>
        <v>1395000</v>
      </c>
    </row>
    <row r="47" spans="1:7" ht="12.75" customHeight="1" x14ac:dyDescent="0.35">
      <c r="A47" s="13"/>
      <c r="B47" s="57" t="s">
        <v>97</v>
      </c>
      <c r="C47" s="84" t="s">
        <v>68</v>
      </c>
      <c r="D47" s="85">
        <v>18</v>
      </c>
      <c r="E47" s="84" t="s">
        <v>95</v>
      </c>
      <c r="F47" s="27">
        <v>52000</v>
      </c>
      <c r="G47" s="27">
        <f t="shared" si="1"/>
        <v>936000</v>
      </c>
    </row>
    <row r="48" spans="1:7" ht="12.75" customHeight="1" x14ac:dyDescent="0.35">
      <c r="A48" s="13"/>
      <c r="B48" s="57" t="s">
        <v>91</v>
      </c>
      <c r="C48" s="84" t="s">
        <v>68</v>
      </c>
      <c r="D48" s="85">
        <v>31</v>
      </c>
      <c r="E48" s="84" t="s">
        <v>95</v>
      </c>
      <c r="F48" s="27">
        <v>24500</v>
      </c>
      <c r="G48" s="27">
        <f t="shared" si="1"/>
        <v>759500</v>
      </c>
    </row>
    <row r="49" spans="1:7" ht="12.75" customHeight="1" x14ac:dyDescent="0.35">
      <c r="A49" s="13"/>
      <c r="B49" s="57" t="s">
        <v>92</v>
      </c>
      <c r="C49" s="84" t="s">
        <v>68</v>
      </c>
      <c r="D49" s="85">
        <v>1</v>
      </c>
      <c r="E49" s="84" t="s">
        <v>95</v>
      </c>
      <c r="F49" s="56">
        <v>23800</v>
      </c>
      <c r="G49" s="27">
        <f t="shared" si="1"/>
        <v>23800</v>
      </c>
    </row>
    <row r="50" spans="1:7" ht="12.75" customHeight="1" x14ac:dyDescent="0.35">
      <c r="A50" s="13"/>
      <c r="B50" s="57" t="s">
        <v>93</v>
      </c>
      <c r="C50" s="84" t="s">
        <v>68</v>
      </c>
      <c r="D50" s="85">
        <v>1</v>
      </c>
      <c r="E50" s="84" t="s">
        <v>95</v>
      </c>
      <c r="F50" s="27">
        <v>37080</v>
      </c>
      <c r="G50" s="27">
        <f t="shared" si="1"/>
        <v>37080</v>
      </c>
    </row>
    <row r="51" spans="1:7" ht="12.75" customHeight="1" x14ac:dyDescent="0.35">
      <c r="A51" s="13"/>
      <c r="B51" s="57" t="s">
        <v>87</v>
      </c>
      <c r="C51" s="84" t="s">
        <v>68</v>
      </c>
      <c r="D51" s="85">
        <v>5</v>
      </c>
      <c r="E51" s="84" t="s">
        <v>95</v>
      </c>
      <c r="F51" s="27">
        <v>30000</v>
      </c>
      <c r="G51" s="27">
        <f t="shared" si="1"/>
        <v>150000</v>
      </c>
    </row>
    <row r="52" spans="1:7" ht="12.75" customHeight="1" x14ac:dyDescent="0.35">
      <c r="A52" s="13"/>
      <c r="B52" s="57" t="s">
        <v>94</v>
      </c>
      <c r="C52" s="84" t="s">
        <v>68</v>
      </c>
      <c r="D52" s="85">
        <v>180</v>
      </c>
      <c r="E52" s="84" t="s">
        <v>95</v>
      </c>
      <c r="F52" s="27">
        <v>31990</v>
      </c>
      <c r="G52" s="27">
        <f t="shared" si="1"/>
        <v>5758200</v>
      </c>
    </row>
    <row r="53" spans="1:7" ht="12.75" customHeight="1" x14ac:dyDescent="0.35">
      <c r="A53" s="13"/>
      <c r="B53" s="83" t="s">
        <v>89</v>
      </c>
      <c r="C53" s="86"/>
      <c r="D53" s="86"/>
      <c r="E53" s="87"/>
      <c r="F53" s="88"/>
      <c r="G53" s="27"/>
    </row>
    <row r="54" spans="1:7" ht="12.75" customHeight="1" x14ac:dyDescent="0.35">
      <c r="A54" s="13"/>
      <c r="B54" s="57" t="s">
        <v>90</v>
      </c>
      <c r="C54" s="84" t="s">
        <v>100</v>
      </c>
      <c r="D54" s="85">
        <v>3</v>
      </c>
      <c r="E54" s="84" t="s">
        <v>72</v>
      </c>
      <c r="F54" s="27">
        <v>26220</v>
      </c>
      <c r="G54" s="27">
        <f t="shared" si="1"/>
        <v>78660</v>
      </c>
    </row>
    <row r="55" spans="1:7" ht="13.5" customHeight="1" x14ac:dyDescent="0.35">
      <c r="A55" s="5"/>
      <c r="B55" s="23" t="s">
        <v>34</v>
      </c>
      <c r="C55" s="24"/>
      <c r="D55" s="24"/>
      <c r="E55" s="24"/>
      <c r="F55" s="25"/>
      <c r="G55" s="26">
        <f>SUM(G43:G54)</f>
        <v>12330240</v>
      </c>
    </row>
    <row r="56" spans="1:7" ht="12" customHeight="1" x14ac:dyDescent="0.35">
      <c r="A56" s="2"/>
      <c r="B56" s="79"/>
      <c r="C56" s="80"/>
      <c r="D56" s="80"/>
      <c r="E56" s="89"/>
      <c r="F56" s="81"/>
      <c r="G56" s="81"/>
    </row>
    <row r="57" spans="1:7" ht="12" customHeight="1" x14ac:dyDescent="0.35">
      <c r="A57" s="5"/>
      <c r="B57" s="73" t="s">
        <v>35</v>
      </c>
      <c r="C57" s="74"/>
      <c r="D57" s="75"/>
      <c r="E57" s="75"/>
      <c r="F57" s="76"/>
      <c r="G57" s="76"/>
    </row>
    <row r="58" spans="1:7" ht="24" customHeight="1" x14ac:dyDescent="0.35">
      <c r="A58" s="5"/>
      <c r="B58" s="21" t="s">
        <v>36</v>
      </c>
      <c r="C58" s="22" t="s">
        <v>31</v>
      </c>
      <c r="D58" s="22" t="s">
        <v>32</v>
      </c>
      <c r="E58" s="21" t="s">
        <v>18</v>
      </c>
      <c r="F58" s="22" t="s">
        <v>19</v>
      </c>
      <c r="G58" s="21" t="s">
        <v>20</v>
      </c>
    </row>
    <row r="59" spans="1:7" ht="19.5" customHeight="1" x14ac:dyDescent="0.35">
      <c r="A59" s="13"/>
      <c r="B59" s="57" t="s">
        <v>101</v>
      </c>
      <c r="C59" s="84" t="s">
        <v>73</v>
      </c>
      <c r="D59" s="85">
        <v>1500</v>
      </c>
      <c r="E59" s="84" t="s">
        <v>78</v>
      </c>
      <c r="F59" s="27">
        <v>500</v>
      </c>
      <c r="G59" s="27">
        <f>+D59*F59</f>
        <v>750000</v>
      </c>
    </row>
    <row r="60" spans="1:7" ht="12" customHeight="1" x14ac:dyDescent="0.35">
      <c r="A60" s="33"/>
      <c r="B60" s="90" t="s">
        <v>37</v>
      </c>
      <c r="C60" s="91"/>
      <c r="D60" s="91"/>
      <c r="E60" s="91"/>
      <c r="F60" s="92"/>
      <c r="G60" s="93">
        <f>SUM(G59:G59)</f>
        <v>750000</v>
      </c>
    </row>
    <row r="61" spans="1:7" ht="12" customHeight="1" x14ac:dyDescent="0.35">
      <c r="A61" s="33"/>
      <c r="B61" s="94"/>
      <c r="C61" s="94"/>
      <c r="D61" s="94"/>
      <c r="E61" s="94"/>
      <c r="F61" s="95"/>
      <c r="G61" s="95"/>
    </row>
    <row r="62" spans="1:7" ht="12" customHeight="1" x14ac:dyDescent="0.35">
      <c r="A62" s="33"/>
      <c r="B62" s="34" t="s">
        <v>38</v>
      </c>
      <c r="C62" s="35"/>
      <c r="D62" s="35"/>
      <c r="E62" s="35"/>
      <c r="F62" s="35"/>
      <c r="G62" s="36">
        <f>G28+G39+G55+G60</f>
        <v>21260240</v>
      </c>
    </row>
    <row r="63" spans="1:7" ht="12" customHeight="1" x14ac:dyDescent="0.35">
      <c r="A63" s="33"/>
      <c r="B63" s="37" t="s">
        <v>39</v>
      </c>
      <c r="C63" s="30"/>
      <c r="D63" s="30"/>
      <c r="E63" s="30"/>
      <c r="F63" s="30"/>
      <c r="G63" s="38">
        <f>G62*0.05</f>
        <v>1063012</v>
      </c>
    </row>
    <row r="64" spans="1:7" ht="12" customHeight="1" x14ac:dyDescent="0.35">
      <c r="A64" s="33"/>
      <c r="B64" s="39" t="s">
        <v>40</v>
      </c>
      <c r="C64" s="29"/>
      <c r="D64" s="29"/>
      <c r="E64" s="29"/>
      <c r="F64" s="29"/>
      <c r="G64" s="40">
        <f>G63+G62</f>
        <v>22323252</v>
      </c>
    </row>
    <row r="65" spans="1:8" ht="12" customHeight="1" x14ac:dyDescent="0.35">
      <c r="A65" s="33"/>
      <c r="B65" s="37" t="s">
        <v>41</v>
      </c>
      <c r="C65" s="30"/>
      <c r="D65" s="30"/>
      <c r="E65" s="30"/>
      <c r="F65" s="30"/>
      <c r="G65" s="38">
        <f>G12</f>
        <v>41800000</v>
      </c>
    </row>
    <row r="66" spans="1:8" ht="12.75" customHeight="1" x14ac:dyDescent="0.35">
      <c r="A66" s="33"/>
      <c r="B66" s="41" t="s">
        <v>42</v>
      </c>
      <c r="C66" s="50"/>
      <c r="D66" s="50"/>
      <c r="E66" s="50"/>
      <c r="F66" s="50"/>
      <c r="G66" s="42">
        <f>G65-G64</f>
        <v>19476748</v>
      </c>
    </row>
    <row r="67" spans="1:8" ht="12" customHeight="1" x14ac:dyDescent="0.35">
      <c r="A67" s="33"/>
      <c r="B67" s="99" t="s">
        <v>102</v>
      </c>
      <c r="C67" s="100"/>
      <c r="D67" s="100"/>
      <c r="E67" s="100"/>
      <c r="F67" s="100"/>
      <c r="G67" s="101"/>
      <c r="H67" s="102"/>
    </row>
    <row r="68" spans="1:8" ht="12" customHeight="1" thickBot="1" x14ac:dyDescent="0.4">
      <c r="A68" s="33"/>
      <c r="B68" s="103"/>
      <c r="C68" s="100"/>
      <c r="D68" s="100"/>
      <c r="E68" s="100"/>
      <c r="F68" s="100"/>
      <c r="G68" s="101"/>
      <c r="H68" s="102"/>
    </row>
    <row r="69" spans="1:8" ht="12" customHeight="1" x14ac:dyDescent="0.35">
      <c r="A69" s="33"/>
      <c r="B69" s="104" t="s">
        <v>103</v>
      </c>
      <c r="C69" s="105"/>
      <c r="D69" s="105"/>
      <c r="E69" s="105"/>
      <c r="F69" s="106"/>
      <c r="G69" s="101"/>
      <c r="H69" s="102"/>
    </row>
    <row r="70" spans="1:8" ht="12" customHeight="1" x14ac:dyDescent="0.35">
      <c r="A70" s="33"/>
      <c r="B70" s="96" t="s">
        <v>43</v>
      </c>
      <c r="C70" s="107"/>
      <c r="D70" s="107"/>
      <c r="E70" s="107"/>
      <c r="F70" s="108"/>
      <c r="G70" s="101"/>
      <c r="H70" s="102"/>
    </row>
    <row r="71" spans="1:8" ht="12" customHeight="1" x14ac:dyDescent="0.35">
      <c r="A71" s="33"/>
      <c r="B71" s="96" t="s">
        <v>82</v>
      </c>
      <c r="C71" s="107"/>
      <c r="D71" s="107"/>
      <c r="E71" s="107"/>
      <c r="F71" s="108"/>
      <c r="G71" s="101"/>
      <c r="H71" s="102"/>
    </row>
    <row r="72" spans="1:8" ht="12" customHeight="1" x14ac:dyDescent="0.35">
      <c r="A72" s="33"/>
      <c r="B72" s="96" t="s">
        <v>58</v>
      </c>
      <c r="C72" s="107"/>
      <c r="D72" s="107"/>
      <c r="E72" s="107"/>
      <c r="F72" s="108"/>
      <c r="G72" s="101"/>
      <c r="H72" s="102"/>
    </row>
    <row r="73" spans="1:8" ht="12" customHeight="1" x14ac:dyDescent="0.35">
      <c r="A73" s="33"/>
      <c r="B73" s="96" t="s">
        <v>59</v>
      </c>
      <c r="C73" s="107"/>
      <c r="D73" s="107"/>
      <c r="E73" s="107"/>
      <c r="F73" s="108"/>
      <c r="G73" s="101"/>
      <c r="H73" s="102"/>
    </row>
    <row r="74" spans="1:8" ht="12" customHeight="1" x14ac:dyDescent="0.35">
      <c r="A74" s="33"/>
      <c r="B74" s="96" t="s">
        <v>60</v>
      </c>
      <c r="C74" s="107"/>
      <c r="D74" s="107"/>
      <c r="E74" s="107"/>
      <c r="F74" s="108"/>
      <c r="G74" s="101"/>
      <c r="H74" s="102"/>
    </row>
    <row r="75" spans="1:8" ht="12" customHeight="1" x14ac:dyDescent="0.35">
      <c r="A75" s="33"/>
      <c r="B75" s="96" t="s">
        <v>74</v>
      </c>
      <c r="C75" s="107"/>
      <c r="D75" s="107"/>
      <c r="E75" s="107"/>
      <c r="F75" s="108"/>
      <c r="G75" s="101"/>
      <c r="H75" s="102"/>
    </row>
    <row r="76" spans="1:8" ht="12" customHeight="1" x14ac:dyDescent="0.35">
      <c r="A76" s="33"/>
      <c r="B76" s="96" t="s">
        <v>75</v>
      </c>
      <c r="C76" s="107"/>
      <c r="D76" s="107"/>
      <c r="E76" s="107"/>
      <c r="F76" s="108"/>
      <c r="G76" s="101"/>
      <c r="H76" s="102"/>
    </row>
    <row r="77" spans="1:8" ht="12" customHeight="1" thickBot="1" x14ac:dyDescent="0.4">
      <c r="A77" s="33"/>
      <c r="B77" s="97" t="s">
        <v>83</v>
      </c>
      <c r="C77" s="109"/>
      <c r="D77" s="109"/>
      <c r="E77" s="109"/>
      <c r="F77" s="110"/>
      <c r="G77" s="101"/>
      <c r="H77" s="102"/>
    </row>
    <row r="78" spans="1:8" ht="12" customHeight="1" thickBot="1" x14ac:dyDescent="0.4">
      <c r="A78" s="33"/>
      <c r="B78" s="103"/>
      <c r="C78" s="107"/>
      <c r="D78" s="107"/>
      <c r="E78" s="107"/>
      <c r="F78" s="107"/>
      <c r="G78" s="101"/>
      <c r="H78" s="102"/>
    </row>
    <row r="79" spans="1:8" ht="12" customHeight="1" thickBot="1" x14ac:dyDescent="0.4">
      <c r="A79" s="33"/>
      <c r="B79" s="134" t="s">
        <v>44</v>
      </c>
      <c r="C79" s="135"/>
      <c r="D79" s="133"/>
      <c r="E79" s="111"/>
      <c r="F79" s="111"/>
      <c r="G79" s="101"/>
      <c r="H79" s="102"/>
    </row>
    <row r="80" spans="1:8" ht="12" customHeight="1" x14ac:dyDescent="0.35">
      <c r="A80" s="33"/>
      <c r="B80" s="112" t="s">
        <v>36</v>
      </c>
      <c r="C80" s="113" t="s">
        <v>45</v>
      </c>
      <c r="D80" s="114" t="s">
        <v>46</v>
      </c>
      <c r="E80" s="111"/>
      <c r="F80" s="111"/>
      <c r="G80" s="101"/>
      <c r="H80" s="102"/>
    </row>
    <row r="81" spans="1:8" ht="12" customHeight="1" x14ac:dyDescent="0.35">
      <c r="A81" s="33"/>
      <c r="B81" s="115" t="s">
        <v>47</v>
      </c>
      <c r="C81" s="116">
        <f>+G28</f>
        <v>8180000</v>
      </c>
      <c r="D81" s="117">
        <f>(C81/C87)</f>
        <v>0.36643406614771001</v>
      </c>
      <c r="E81" s="111"/>
      <c r="F81" s="111"/>
      <c r="G81" s="101"/>
      <c r="H81" s="102"/>
    </row>
    <row r="82" spans="1:8" ht="12" customHeight="1" x14ac:dyDescent="0.35">
      <c r="A82" s="33"/>
      <c r="B82" s="115" t="s">
        <v>48</v>
      </c>
      <c r="C82" s="118">
        <v>0</v>
      </c>
      <c r="D82" s="117">
        <v>0</v>
      </c>
      <c r="E82" s="111"/>
      <c r="F82" s="111"/>
      <c r="G82" s="101"/>
      <c r="H82" s="102"/>
    </row>
    <row r="83" spans="1:8" ht="12" customHeight="1" x14ac:dyDescent="0.35">
      <c r="A83" s="33"/>
      <c r="B83" s="115" t="s">
        <v>49</v>
      </c>
      <c r="C83" s="116">
        <f>+G39</f>
        <v>0</v>
      </c>
      <c r="D83" s="117">
        <f>(C83/C87)</f>
        <v>0</v>
      </c>
      <c r="E83" s="111"/>
      <c r="F83" s="111"/>
      <c r="G83" s="101"/>
      <c r="H83" s="102"/>
    </row>
    <row r="84" spans="1:8" ht="12" customHeight="1" x14ac:dyDescent="0.35">
      <c r="A84" s="33"/>
      <c r="B84" s="115" t="s">
        <v>30</v>
      </c>
      <c r="C84" s="116">
        <f>+G55</f>
        <v>12330240</v>
      </c>
      <c r="D84" s="117">
        <f>(C84/C87)</f>
        <v>0.55234963077960142</v>
      </c>
      <c r="E84" s="111"/>
      <c r="F84" s="111"/>
      <c r="G84" s="101"/>
      <c r="H84" s="102"/>
    </row>
    <row r="85" spans="1:8" ht="12.75" customHeight="1" x14ac:dyDescent="0.35">
      <c r="A85" s="33"/>
      <c r="B85" s="115" t="s">
        <v>50</v>
      </c>
      <c r="C85" s="119">
        <f>+G60</f>
        <v>750000</v>
      </c>
      <c r="D85" s="117">
        <f>(C85/C87)</f>
        <v>3.3597255453640895E-2</v>
      </c>
      <c r="E85" s="120"/>
      <c r="F85" s="120"/>
      <c r="G85" s="101"/>
      <c r="H85" s="102"/>
    </row>
    <row r="86" spans="1:8" ht="12" customHeight="1" x14ac:dyDescent="0.35">
      <c r="A86" s="33"/>
      <c r="B86" s="115" t="s">
        <v>51</v>
      </c>
      <c r="C86" s="119">
        <f>+G63</f>
        <v>1063012</v>
      </c>
      <c r="D86" s="117">
        <f>(C86/C87)</f>
        <v>4.7619047619047616E-2</v>
      </c>
      <c r="E86" s="120"/>
      <c r="F86" s="120"/>
      <c r="G86" s="101"/>
      <c r="H86" s="102"/>
    </row>
    <row r="87" spans="1:8" ht="12.75" customHeight="1" thickBot="1" x14ac:dyDescent="0.4">
      <c r="A87" s="33"/>
      <c r="B87" s="121" t="s">
        <v>52</v>
      </c>
      <c r="C87" s="122">
        <f>SUM(C81:C86)</f>
        <v>22323252</v>
      </c>
      <c r="D87" s="123">
        <f>SUM(D81:D86)</f>
        <v>1</v>
      </c>
      <c r="E87" s="120"/>
      <c r="F87" s="120"/>
      <c r="G87" s="101"/>
      <c r="H87" s="102"/>
    </row>
    <row r="88" spans="1:8" ht="12" customHeight="1" thickBot="1" x14ac:dyDescent="0.4">
      <c r="A88" s="33"/>
      <c r="B88" s="98"/>
      <c r="C88" s="100"/>
      <c r="D88" s="100"/>
      <c r="E88" s="100"/>
      <c r="F88" s="100"/>
      <c r="G88" s="101"/>
      <c r="H88" s="102"/>
    </row>
    <row r="89" spans="1:8" ht="12.75" customHeight="1" thickBot="1" x14ac:dyDescent="0.4">
      <c r="A89" s="33"/>
      <c r="B89" s="129"/>
      <c r="C89" s="130" t="s">
        <v>88</v>
      </c>
      <c r="D89" s="131"/>
      <c r="E89" s="132"/>
      <c r="F89" s="120"/>
      <c r="G89" s="101"/>
      <c r="H89" s="102"/>
    </row>
    <row r="90" spans="1:8" ht="15.65" customHeight="1" x14ac:dyDescent="0.35">
      <c r="A90" s="33"/>
      <c r="B90" s="124" t="s">
        <v>84</v>
      </c>
      <c r="C90" s="125">
        <f>+E90*(1-0.3)</f>
        <v>31135.999999999996</v>
      </c>
      <c r="D90" s="125">
        <f>+E90*(1-0.2)</f>
        <v>35584</v>
      </c>
      <c r="E90" s="126">
        <v>44480</v>
      </c>
      <c r="F90" s="127"/>
      <c r="G90" s="128"/>
      <c r="H90" s="102"/>
    </row>
    <row r="91" spans="1:8" ht="11.25" customHeight="1" thickBot="1" x14ac:dyDescent="0.4">
      <c r="B91" s="43" t="s">
        <v>85</v>
      </c>
      <c r="C91" s="44">
        <f>(G64/C90)</f>
        <v>716.95953237410083</v>
      </c>
      <c r="D91" s="44">
        <f>(G64/D90)</f>
        <v>627.33959082733816</v>
      </c>
      <c r="E91" s="47">
        <f>(G64/E90)</f>
        <v>501.87167266187049</v>
      </c>
      <c r="F91" s="46"/>
      <c r="G91" s="31"/>
    </row>
    <row r="92" spans="1:8" ht="11.25" customHeight="1" x14ac:dyDescent="0.35">
      <c r="B92" s="45" t="s">
        <v>53</v>
      </c>
      <c r="C92" s="32"/>
      <c r="D92" s="32">
        <f>+E90*(1-0.3)</f>
        <v>31135.999999999996</v>
      </c>
      <c r="E92" s="32"/>
      <c r="F92" s="32"/>
      <c r="G92" s="32"/>
    </row>
  </sheetData>
  <mergeCells count="13">
    <mergeCell ref="B79:C79"/>
    <mergeCell ref="E13:F13"/>
    <mergeCell ref="E11:F11"/>
    <mergeCell ref="E10:F10"/>
    <mergeCell ref="E9:F9"/>
    <mergeCell ref="E14:F14"/>
    <mergeCell ref="E15:F15"/>
    <mergeCell ref="B17:G17"/>
    <mergeCell ref="C22:C24"/>
    <mergeCell ref="D22:D24"/>
    <mergeCell ref="E22:E24"/>
    <mergeCell ref="F22:F24"/>
    <mergeCell ref="G22:G24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dcterms:created xsi:type="dcterms:W3CDTF">2020-11-27T12:49:26Z</dcterms:created>
  <dcterms:modified xsi:type="dcterms:W3CDTF">2023-01-24T13:22:45Z</dcterms:modified>
</cp:coreProperties>
</file>