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8000"/>
  </bookViews>
  <sheets>
    <sheet name="MANZANO" sheetId="1" r:id="rId1"/>
  </sheets>
  <definedNames>
    <definedName name="_xlnm.Print_Area" localSheetId="0">MANZANO!$A$1:$G$106</definedName>
  </definedNames>
  <calcPr calcId="162913"/>
</workbook>
</file>

<file path=xl/calcChain.xml><?xml version="1.0" encoding="utf-8"?>
<calcChain xmlns="http://schemas.openxmlformats.org/spreadsheetml/2006/main">
  <c r="G76" i="1" l="1"/>
  <c r="G74" i="1" l="1"/>
  <c r="G29" i="1"/>
  <c r="G64" i="1" l="1"/>
  <c r="G63" i="1"/>
  <c r="G38" i="1"/>
  <c r="C95" i="1" l="1"/>
  <c r="G73" i="1" l="1"/>
  <c r="G12" i="1" l="1"/>
  <c r="G79" i="1" s="1"/>
  <c r="G54" i="1"/>
  <c r="G53" i="1"/>
  <c r="G45" i="1" l="1"/>
  <c r="G47" i="1"/>
  <c r="G48" i="1"/>
  <c r="G49" i="1"/>
  <c r="G51" i="1"/>
  <c r="G52" i="1"/>
  <c r="G55" i="1"/>
  <c r="G56" i="1"/>
  <c r="G58" i="1"/>
  <c r="G59" i="1"/>
  <c r="G60" i="1"/>
  <c r="G61" i="1"/>
  <c r="G66" i="1"/>
  <c r="G67" i="1"/>
  <c r="G46" i="1"/>
  <c r="G68" i="1" l="1"/>
  <c r="G35" i="1"/>
  <c r="G37" i="1"/>
  <c r="G39" i="1"/>
  <c r="G36" i="1"/>
  <c r="G34" i="1"/>
  <c r="G33" i="1"/>
  <c r="G23" i="1"/>
  <c r="G22" i="1"/>
  <c r="G21" i="1"/>
  <c r="G24" i="1" l="1"/>
  <c r="C94" i="1" s="1"/>
  <c r="G72" i="1"/>
  <c r="C98" i="1" s="1"/>
  <c r="G40" i="1" l="1"/>
  <c r="C96" i="1" s="1"/>
  <c r="C97" i="1" l="1"/>
  <c r="G77" i="1" l="1"/>
  <c r="G78" i="1" l="1"/>
  <c r="C105" i="1" s="1"/>
  <c r="C99" i="1"/>
  <c r="D105" i="1" l="1"/>
  <c r="G80" i="1"/>
  <c r="E105" i="1"/>
  <c r="C100" i="1"/>
  <c r="D97" i="1" l="1"/>
  <c r="D98" i="1"/>
  <c r="D96" i="1"/>
  <c r="D94" i="1"/>
  <c r="D99" i="1"/>
  <c r="D100" i="1" l="1"/>
</calcChain>
</file>

<file path=xl/sharedStrings.xml><?xml version="1.0" encoding="utf-8"?>
<sst xmlns="http://schemas.openxmlformats.org/spreadsheetml/2006/main" count="195" uniqueCount="141">
  <si>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</si>
  <si>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</si>
  <si>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</si>
  <si>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</si>
  <si>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</si>
  <si>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</si>
  <si>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</si>
  <si>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</si>
  <si>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</si>
  <si>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</si>
  <si>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</si>
  <si>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</si>
  <si>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</si>
  <si>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</si>
  <si>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</si>
  <si>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</si>
  <si>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</si>
  <si>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</si>
  <si>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</si>
  <si>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</si>
  <si>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</si>
  <si>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</si>
  <si>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</si>
  <si>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</si>
  <si>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</si>
  <si>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</si>
  <si>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</si>
  <si>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</si>
  <si>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</si>
  <si>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</si>
  <si>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</si>
  <si>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</si>
  <si>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</si>
  <si>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</si>
  <si>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</si>
  <si>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</si>
  <si>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</si>
  <si>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</si>
  <si>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</si>
  <si>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</si>
  <si>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</si>
  <si>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</si>
  <si>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</si>
  <si>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</si>
  <si>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</si>
  <si>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</si>
  <si>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</si>
  <si>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</si>
  <si>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</si>
  <si>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</si>
  <si>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</si>
  <si>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</si>
  <si>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</si>
  <si>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</si>
  <si>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</si>
  <si>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</si>
  <si>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</si>
  <si>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</si>
  <si>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</si>
  <si>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Junio - Julio</t>
  </si>
  <si>
    <t>Agosto</t>
  </si>
  <si>
    <t>Kelpack</t>
  </si>
  <si>
    <t>JM</t>
  </si>
  <si>
    <t>ha</t>
  </si>
  <si>
    <t>Poda</t>
  </si>
  <si>
    <t>Junio-Julio</t>
  </si>
  <si>
    <t>Fertilización</t>
  </si>
  <si>
    <t>Cosecha</t>
  </si>
  <si>
    <t>Octubre-Marzo</t>
  </si>
  <si>
    <t>Aplicación herbicida</t>
  </si>
  <si>
    <t>Trituradora</t>
  </si>
  <si>
    <t>Junio - Septiembre</t>
  </si>
  <si>
    <t>Carro Porta Bins</t>
  </si>
  <si>
    <t xml:space="preserve">Mayo - Junio </t>
  </si>
  <si>
    <t>Bins</t>
  </si>
  <si>
    <t>Cosecha tractor y carro</t>
  </si>
  <si>
    <t>Enero -  Diciembre</t>
  </si>
  <si>
    <t>Abril</t>
  </si>
  <si>
    <t>Surqueador</t>
  </si>
  <si>
    <t>Selecron 720</t>
  </si>
  <si>
    <t>Polaris 40 Wp</t>
  </si>
  <si>
    <t>Carbaryl 85 wp ( Raleo Quimico)</t>
  </si>
  <si>
    <t>Score 250 Ec</t>
  </si>
  <si>
    <t>Benomil 50 Wl</t>
  </si>
  <si>
    <t>NAA 800</t>
  </si>
  <si>
    <t>Anual</t>
  </si>
  <si>
    <t>Marzo / Abril - Octubre / Diciembre</t>
  </si>
  <si>
    <t>Octubre - Marzo</t>
  </si>
  <si>
    <t>Noviembre - Febrero</t>
  </si>
  <si>
    <t>Diciembre - Febrero</t>
  </si>
  <si>
    <t>Octubre -  Diciembre</t>
  </si>
  <si>
    <t>Octubre</t>
  </si>
  <si>
    <t xml:space="preserve">Octubre </t>
  </si>
  <si>
    <t>Septiembre</t>
  </si>
  <si>
    <t>Octubre  - Marzo</t>
  </si>
  <si>
    <t>Guano</t>
  </si>
  <si>
    <t>Rendimiento (kg/hà)</t>
  </si>
  <si>
    <t>Costo unitario ($/kg) (*)</t>
  </si>
  <si>
    <t>PRECIO ESPERADO ($/kg)</t>
  </si>
  <si>
    <t>RENDIMIENTO (kg/Há.)</t>
  </si>
  <si>
    <t>Septiembre - Noviembre</t>
  </si>
  <si>
    <t>Aplicación de fitosanitarios_Nebulizador</t>
  </si>
  <si>
    <t>rana</t>
  </si>
  <si>
    <t xml:space="preserve">Cuota uso agua </t>
  </si>
  <si>
    <t>ESCENARIOS COSTO UNITARIO  ($/kg)</t>
  </si>
  <si>
    <t>Colmenas</t>
  </si>
  <si>
    <t>c/u</t>
  </si>
  <si>
    <t>Septiembre - Octubre</t>
  </si>
  <si>
    <t>ROYAL GALA</t>
  </si>
  <si>
    <t xml:space="preserve">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</si>
  <si>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</si>
  <si>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</si>
  <si>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Marzo-Abril</t>
  </si>
  <si>
    <t>Rango WG</t>
  </si>
  <si>
    <t>Todas</t>
  </si>
  <si>
    <t>Urea Granulada</t>
  </si>
  <si>
    <t>Muriato de potasio</t>
  </si>
  <si>
    <t>Nitrato de calcio</t>
  </si>
  <si>
    <t>Vertimec 018 ec</t>
  </si>
  <si>
    <t>Karate Zeon</t>
  </si>
  <si>
    <t>Agrocopper SP</t>
  </si>
  <si>
    <t>L</t>
  </si>
  <si>
    <t>u</t>
  </si>
  <si>
    <t>Enero</t>
  </si>
  <si>
    <t>Mezcla 17-20-20</t>
  </si>
  <si>
    <t xml:space="preserve">Reglone SL </t>
  </si>
  <si>
    <t xml:space="preserve">Ampligo 15 ZC </t>
  </si>
  <si>
    <t>Podexal 3,8L</t>
  </si>
  <si>
    <t>Octubre -  Noviembre</t>
  </si>
  <si>
    <t>Abril - Junio</t>
  </si>
  <si>
    <t>Octubre - Febrero</t>
  </si>
  <si>
    <t xml:space="preserve">Abril </t>
  </si>
  <si>
    <t>Agosto -Enero</t>
  </si>
  <si>
    <t>2. Precio de Insumos corresponde a  precios  colocados en el predio</t>
  </si>
  <si>
    <t xml:space="preserve">Enero  </t>
  </si>
  <si>
    <t>MANZANO MANTENCION</t>
  </si>
  <si>
    <t>Mercado Mayorista Local</t>
  </si>
  <si>
    <t>FERTILIZANTES</t>
  </si>
  <si>
    <t>HERBICIDA</t>
  </si>
  <si>
    <t>FUNGUICIDA</t>
  </si>
  <si>
    <t xml:space="preserve">INSECTICIDA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</si>
</sst>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0.0%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42" fontId="4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20">
    <xf numFmtId="0" fontId="0" fillId="0" borderId="0" xfId="0" applyFont="1" applyAlignment="1"/>
    <xf numFmtId="49" fontId="1" fillId="2" borderId="3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1" fillId="0" borderId="0" xfId="0" applyNumberFormat="1" applyFont="1" applyAlignment="1"/>
    <xf numFmtId="0" fontId="1" fillId="0" borderId="0" xfId="0" applyFont="1" applyAlignment="1"/>
    <xf numFmtId="49" fontId="6" fillId="3" borderId="3" xfId="0" applyNumberFormat="1" applyFont="1" applyFill="1" applyBorder="1" applyAlignment="1">
      <alignment vertical="center" wrapText="1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42" fontId="2" fillId="3" borderId="13" xfId="1" applyFont="1" applyFill="1" applyBorder="1" applyAlignment="1">
      <alignment horizontal="right" vertical="center"/>
    </xf>
    <xf numFmtId="0" fontId="1" fillId="2" borderId="17" xfId="0" applyFont="1" applyFill="1" applyBorder="1" applyAlignment="1"/>
    <xf numFmtId="42" fontId="1" fillId="2" borderId="17" xfId="1" applyFont="1" applyFill="1" applyBorder="1" applyAlignment="1"/>
    <xf numFmtId="49" fontId="6" fillId="5" borderId="18" xfId="0" applyNumberFormat="1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42" fontId="6" fillId="5" borderId="19" xfId="1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42" fontId="6" fillId="3" borderId="10" xfId="1" applyFont="1" applyFill="1" applyBorder="1" applyAlignment="1">
      <alignment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42" fontId="6" fillId="5" borderId="10" xfId="1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42" fontId="6" fillId="2" borderId="15" xfId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3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42" fontId="1" fillId="2" borderId="35" xfId="1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42" fontId="1" fillId="2" borderId="37" xfId="1" applyFont="1" applyFill="1" applyBorder="1" applyAlignment="1"/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42" fontId="1" fillId="2" borderId="40" xfId="1" applyFont="1" applyFill="1" applyBorder="1" applyAlignment="1"/>
    <xf numFmtId="42" fontId="1" fillId="2" borderId="15" xfId="1" applyFont="1" applyFill="1" applyBorder="1" applyAlignment="1"/>
    <xf numFmtId="0" fontId="1" fillId="8" borderId="32" xfId="0" applyFont="1" applyFill="1" applyBorder="1" applyAlignment="1"/>
    <xf numFmtId="0" fontId="1" fillId="6" borderId="15" xfId="0" applyFont="1" applyFill="1" applyBorder="1" applyAlignment="1"/>
    <xf numFmtId="42" fontId="1" fillId="6" borderId="15" xfId="1" applyFont="1" applyFill="1" applyBorder="1" applyAlignment="1"/>
    <xf numFmtId="49" fontId="3" fillId="7" borderId="23" xfId="0" applyNumberFormat="1" applyFont="1" applyFill="1" applyBorder="1" applyAlignment="1">
      <alignment vertical="center"/>
    </xf>
    <xf numFmtId="49" fontId="3" fillId="7" borderId="16" xfId="0" applyNumberFormat="1" applyFont="1" applyFill="1" applyBorder="1" applyAlignment="1">
      <alignment vertical="center"/>
    </xf>
    <xf numFmtId="49" fontId="1" fillId="7" borderId="24" xfId="0" applyNumberFormat="1" applyFont="1" applyFill="1" applyBorder="1" applyAlignment="1"/>
    <xf numFmtId="49" fontId="3" fillId="2" borderId="25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164" fontId="3" fillId="2" borderId="4" xfId="0" applyNumberFormat="1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42" fontId="6" fillId="6" borderId="15" xfId="1" applyFont="1" applyFill="1" applyBorder="1" applyAlignment="1">
      <alignment vertical="center"/>
    </xf>
    <xf numFmtId="49" fontId="3" fillId="7" borderId="27" xfId="0" applyNumberFormat="1" applyFont="1" applyFill="1" applyBorder="1" applyAlignment="1">
      <alignment vertical="center"/>
    </xf>
    <xf numFmtId="164" fontId="3" fillId="7" borderId="28" xfId="0" applyNumberFormat="1" applyFont="1" applyFill="1" applyBorder="1" applyAlignment="1">
      <alignment vertical="center"/>
    </xf>
    <xf numFmtId="9" fontId="3" fillId="7" borderId="29" xfId="0" applyNumberFormat="1" applyFont="1" applyFill="1" applyBorder="1" applyAlignment="1">
      <alignment vertical="center"/>
    </xf>
    <xf numFmtId="0" fontId="6" fillId="8" borderId="14" xfId="0" applyFont="1" applyFill="1" applyBorder="1" applyAlignment="1">
      <alignment vertical="center"/>
    </xf>
    <xf numFmtId="49" fontId="8" fillId="8" borderId="15" xfId="0" applyNumberFormat="1" applyFont="1" applyFill="1" applyBorder="1" applyAlignment="1">
      <alignment vertical="center"/>
    </xf>
    <xf numFmtId="0" fontId="6" fillId="8" borderId="15" xfId="0" applyFont="1" applyFill="1" applyBorder="1" applyAlignment="1">
      <alignment vertical="center"/>
    </xf>
    <xf numFmtId="0" fontId="6" fillId="8" borderId="41" xfId="0" applyFont="1" applyFill="1" applyBorder="1" applyAlignment="1">
      <alignment vertical="center"/>
    </xf>
    <xf numFmtId="42" fontId="6" fillId="6" borderId="14" xfId="1" applyFont="1" applyFill="1" applyBorder="1" applyAlignment="1">
      <alignment vertical="center"/>
    </xf>
    <xf numFmtId="49" fontId="3" fillId="7" borderId="42" xfId="0" applyNumberFormat="1" applyFont="1" applyFill="1" applyBorder="1" applyAlignment="1">
      <alignment vertical="center"/>
    </xf>
    <xf numFmtId="42" fontId="3" fillId="6" borderId="15" xfId="1" applyFont="1" applyFill="1" applyBorder="1" applyAlignment="1">
      <alignment vertical="center"/>
    </xf>
    <xf numFmtId="42" fontId="3" fillId="2" borderId="15" xfId="1" applyFont="1" applyFill="1" applyBorder="1" applyAlignment="1">
      <alignment vertical="center"/>
    </xf>
    <xf numFmtId="164" fontId="3" fillId="7" borderId="29" xfId="0" applyNumberFormat="1" applyFont="1" applyFill="1" applyBorder="1" applyAlignment="1">
      <alignment vertical="center"/>
    </xf>
    <xf numFmtId="42" fontId="1" fillId="0" borderId="0" xfId="1" applyFont="1" applyAlignment="1"/>
    <xf numFmtId="41" fontId="3" fillId="7" borderId="43" xfId="2" applyFont="1" applyFill="1" applyBorder="1" applyAlignment="1">
      <alignment vertical="center"/>
    </xf>
    <xf numFmtId="42" fontId="3" fillId="2" borderId="4" xfId="0" applyNumberFormat="1" applyFont="1" applyFill="1" applyBorder="1" applyAlignment="1">
      <alignment vertical="center"/>
    </xf>
    <xf numFmtId="165" fontId="1" fillId="2" borderId="26" xfId="0" applyNumberFormat="1" applyFont="1" applyFill="1" applyBorder="1" applyAlignment="1"/>
    <xf numFmtId="42" fontId="10" fillId="5" borderId="20" xfId="1" applyFont="1" applyFill="1" applyBorder="1" applyAlignment="1">
      <alignment vertical="center"/>
    </xf>
    <xf numFmtId="42" fontId="10" fillId="3" borderId="22" xfId="1" applyFont="1" applyFill="1" applyBorder="1" applyAlignment="1">
      <alignment vertical="center"/>
    </xf>
    <xf numFmtId="42" fontId="10" fillId="5" borderId="22" xfId="1" applyFont="1" applyFill="1" applyBorder="1" applyAlignment="1">
      <alignment vertical="center"/>
    </xf>
    <xf numFmtId="42" fontId="10" fillId="9" borderId="22" xfId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47" xfId="0" applyFill="1" applyBorder="1"/>
    <xf numFmtId="3" fontId="11" fillId="0" borderId="44" xfId="0" applyNumberFormat="1" applyFont="1" applyBorder="1" applyAlignment="1">
      <alignment horizontal="right"/>
    </xf>
    <xf numFmtId="0" fontId="1" fillId="2" borderId="5" xfId="0" applyFont="1" applyFill="1" applyBorder="1"/>
    <xf numFmtId="0" fontId="0" fillId="0" borderId="0" xfId="0" applyNumberFormat="1"/>
    <xf numFmtId="0" fontId="0" fillId="0" borderId="0" xfId="0"/>
    <xf numFmtId="3" fontId="11" fillId="0" borderId="44" xfId="0" applyNumberFormat="1" applyFont="1" applyBorder="1" applyAlignment="1">
      <alignment horizontal="right" wrapText="1"/>
    </xf>
    <xf numFmtId="0" fontId="0" fillId="2" borderId="48" xfId="0" applyFont="1" applyFill="1" applyBorder="1" applyAlignment="1"/>
    <xf numFmtId="0" fontId="12" fillId="2" borderId="6" xfId="0" applyFont="1" applyFill="1" applyBorder="1" applyAlignment="1">
      <alignment wrapText="1"/>
    </xf>
    <xf numFmtId="14" fontId="12" fillId="2" borderId="7" xfId="0" applyNumberFormat="1" applyFont="1" applyFill="1" applyBorder="1" applyAlignment="1"/>
    <xf numFmtId="0" fontId="12" fillId="2" borderId="2" xfId="0" applyFont="1" applyFill="1" applyBorder="1" applyAlignment="1"/>
    <xf numFmtId="0" fontId="12" fillId="2" borderId="7" xfId="0" applyFont="1" applyFill="1" applyBorder="1" applyAlignment="1"/>
    <xf numFmtId="0" fontId="12" fillId="2" borderId="7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9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>
      <alignment horizontal="left"/>
    </xf>
    <xf numFmtId="0" fontId="12" fillId="2" borderId="9" xfId="0" applyFont="1" applyFill="1" applyBorder="1" applyAlignment="1"/>
    <xf numFmtId="0" fontId="12" fillId="2" borderId="9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0" fillId="0" borderId="47" xfId="0" applyFill="1" applyBorder="1"/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4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2" fillId="2" borderId="12" xfId="0" applyFont="1" applyFill="1" applyBorder="1" applyAlignment="1"/>
    <xf numFmtId="3" fontId="12" fillId="2" borderId="12" xfId="0" applyNumberFormat="1" applyFont="1" applyFill="1" applyBorder="1" applyAlignment="1"/>
    <xf numFmtId="0" fontId="0" fillId="0" borderId="15" xfId="0" applyNumberFormat="1" applyFont="1" applyBorder="1" applyAlignment="1"/>
    <xf numFmtId="0" fontId="3" fillId="0" borderId="10" xfId="0" applyFont="1" applyFill="1" applyBorder="1" applyAlignment="1">
      <alignment vertical="center"/>
    </xf>
    <xf numFmtId="49" fontId="8" fillId="8" borderId="30" xfId="0" applyNumberFormat="1" applyFont="1" applyFill="1" applyBorder="1" applyAlignment="1">
      <alignment vertical="center"/>
    </xf>
    <xf numFmtId="0" fontId="3" fillId="8" borderId="31" xfId="0" applyFont="1" applyFill="1" applyBorder="1" applyAlignment="1">
      <alignment vertical="center"/>
    </xf>
    <xf numFmtId="49" fontId="1" fillId="2" borderId="45" xfId="0" applyNumberFormat="1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left" wrapText="1"/>
    </xf>
    <xf numFmtId="49" fontId="2" fillId="3" borderId="46" xfId="0" applyNumberFormat="1" applyFont="1" applyFill="1" applyBorder="1" applyAlignment="1">
      <alignment horizontal="left" wrapText="1"/>
    </xf>
    <xf numFmtId="49" fontId="1" fillId="2" borderId="45" xfId="0" applyNumberFormat="1" applyFont="1" applyFill="1" applyBorder="1" applyAlignment="1">
      <alignment vertical="center"/>
    </xf>
    <xf numFmtId="49" fontId="1" fillId="2" borderId="46" xfId="0" applyNumberFormat="1" applyFont="1" applyFill="1" applyBorder="1" applyAlignment="1">
      <alignment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210133</xdr:colOff>
      <xdr:row>0</xdr:row>
      <xdr:rowOff>34635</xdr:rowOff>
    </xdr:from>
    <xdr:to>
      <xdr:col>7</xdr:col>
      <xdr:colOff>197818</xdr:colOff>
      <xdr:row>7</xdr:row>
      <xdr:rowOff>138545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33" y="34635"/>
          <a:ext cx="8014662" cy="147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topLeftCell="B1" zoomScale="120" zoomScaleNormal="120" workbookViewId="0">
      <selection activeCell="D12" sqref="D12"/>
    </sheetView>
  </sheetViews>
  <sheetFormatPr baseColWidth="10" defaultColWidth="10.85546875" defaultRowHeight="11.25" customHeight="1" x14ac:dyDescent="0.25"/>
  <cols>
    <col min="1" max="1" width="2.85546875" style="3" customWidth="1"/>
    <col min="2" max="2" width="28.140625" style="3" customWidth="1"/>
    <col min="3" max="3" width="17" style="3" customWidth="1"/>
    <col min="4" max="4" width="9.42578125" style="3" customWidth="1"/>
    <col min="5" max="5" width="20.28515625" style="3" bestFit="1" customWidth="1"/>
    <col min="6" max="6" width="11" style="63" customWidth="1"/>
    <col min="7" max="7" width="15.85546875" style="63" bestFit="1" customWidth="1"/>
    <col min="8" max="251" width="10.85546875" style="3" customWidth="1"/>
    <col min="252" max="16384" width="10.85546875" style="4"/>
  </cols>
  <sheetData>
    <row r="1" spans="1:255" ht="15" customHeight="1" x14ac:dyDescent="0.25">
      <c r="F1" s="3"/>
      <c r="G1" s="3"/>
    </row>
    <row r="2" spans="1:255" ht="15" customHeight="1" x14ac:dyDescent="0.25">
      <c r="F2" s="3"/>
      <c r="G2" s="3"/>
    </row>
    <row r="3" spans="1:255" ht="15" customHeight="1" x14ac:dyDescent="0.25">
      <c r="F3" s="3"/>
      <c r="G3" s="3"/>
    </row>
    <row r="4" spans="1:255" ht="15" customHeight="1" x14ac:dyDescent="0.25">
      <c r="F4" s="3"/>
      <c r="G4" s="3"/>
    </row>
    <row r="5" spans="1:255" ht="15" customHeight="1" x14ac:dyDescent="0.25">
      <c r="F5" s="3"/>
      <c r="G5" s="3"/>
    </row>
    <row r="6" spans="1:255" ht="15" customHeight="1" x14ac:dyDescent="0.25">
      <c r="F6" s="3"/>
      <c r="G6" s="3"/>
    </row>
    <row r="7" spans="1:255" ht="15" customHeight="1" x14ac:dyDescent="0.25">
      <c r="F7" s="3"/>
      <c r="G7" s="3"/>
    </row>
    <row r="8" spans="1:255" ht="15" customHeight="1" x14ac:dyDescent="0.25">
      <c r="F8" s="3"/>
      <c r="G8" s="3"/>
    </row>
    <row r="9" spans="1:255" s="77" customFormat="1" ht="27.75" customHeight="1" x14ac:dyDescent="0.25">
      <c r="A9" s="73"/>
      <c r="B9" s="5" t="s">
        <v>0</v>
      </c>
      <c r="C9" s="74" t="s">
        <v>135</v>
      </c>
      <c r="D9" s="75"/>
      <c r="E9" s="114" t="s">
        <v>99</v>
      </c>
      <c r="F9" s="115"/>
      <c r="G9" s="74">
        <v>48000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1" t="s">
        <v>1</v>
      </c>
      <c r="C10" s="74" t="s">
        <v>108</v>
      </c>
      <c r="D10" s="75"/>
      <c r="E10" s="112" t="s">
        <v>2</v>
      </c>
      <c r="F10" s="113"/>
      <c r="G10" s="74" t="s">
        <v>77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1" t="s">
        <v>3</v>
      </c>
      <c r="C11" s="74" t="s">
        <v>4</v>
      </c>
      <c r="D11" s="75"/>
      <c r="E11" s="112" t="s">
        <v>98</v>
      </c>
      <c r="F11" s="113"/>
      <c r="G11" s="74">
        <v>200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27" x14ac:dyDescent="0.25">
      <c r="A12" s="73"/>
      <c r="B12" s="1" t="s">
        <v>5</v>
      </c>
      <c r="C12" s="78" t="s">
        <v>6</v>
      </c>
      <c r="D12" s="75"/>
      <c r="E12" s="71" t="s">
        <v>7</v>
      </c>
      <c r="F12" s="72"/>
      <c r="G12" s="74">
        <f>(G9*G11)</f>
        <v>9600000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 x14ac:dyDescent="0.25">
      <c r="A13" s="73"/>
      <c r="B13" s="1" t="s">
        <v>8</v>
      </c>
      <c r="C13" s="74" t="s">
        <v>58</v>
      </c>
      <c r="D13" s="75"/>
      <c r="E13" s="112" t="s">
        <v>9</v>
      </c>
      <c r="F13" s="113"/>
      <c r="G13" s="74" t="s">
        <v>136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1" t="s">
        <v>10</v>
      </c>
      <c r="C14" s="78" t="s">
        <v>114</v>
      </c>
      <c r="D14" s="75"/>
      <c r="E14" s="112" t="s">
        <v>11</v>
      </c>
      <c r="F14" s="113"/>
      <c r="G14" s="78" t="s">
        <v>112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1" t="s">
        <v>12</v>
      </c>
      <c r="C15" s="78" t="s">
        <v>123</v>
      </c>
      <c r="D15" s="75"/>
      <c r="E15" s="116" t="s">
        <v>13</v>
      </c>
      <c r="F15" s="117"/>
      <c r="G15" s="78" t="s">
        <v>14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customFormat="1" ht="12" customHeight="1" x14ac:dyDescent="0.25">
      <c r="A16" s="79"/>
      <c r="B16" s="80"/>
      <c r="C16" s="81"/>
      <c r="D16" s="82"/>
      <c r="E16" s="83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</row>
    <row r="17" spans="1:255" customFormat="1" ht="12" customHeight="1" x14ac:dyDescent="0.25">
      <c r="A17" s="86"/>
      <c r="B17" s="118" t="s">
        <v>15</v>
      </c>
      <c r="C17" s="119"/>
      <c r="D17" s="119"/>
      <c r="E17" s="119"/>
      <c r="F17" s="119"/>
      <c r="G17" s="119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</row>
    <row r="18" spans="1:255" customFormat="1" ht="12" customHeight="1" x14ac:dyDescent="0.25">
      <c r="A18" s="79"/>
      <c r="B18" s="87"/>
      <c r="C18" s="88"/>
      <c r="D18" s="88"/>
      <c r="E18" s="88"/>
      <c r="F18" s="89"/>
      <c r="G18" s="90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</row>
    <row r="19" spans="1:255" customFormat="1" ht="12" customHeight="1" x14ac:dyDescent="0.25">
      <c r="A19" s="91"/>
      <c r="B19" s="6" t="s">
        <v>16</v>
      </c>
      <c r="C19" s="7"/>
      <c r="D19" s="8"/>
      <c r="E19" s="8"/>
      <c r="F19" s="92"/>
      <c r="G19" s="93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</row>
    <row r="20" spans="1:255" customFormat="1" ht="24" customHeight="1" x14ac:dyDescent="0.25">
      <c r="A20" s="91"/>
      <c r="B20" s="9" t="s">
        <v>17</v>
      </c>
      <c r="C20" s="10" t="s">
        <v>18</v>
      </c>
      <c r="D20" s="10" t="s">
        <v>19</v>
      </c>
      <c r="E20" s="9" t="s">
        <v>20</v>
      </c>
      <c r="F20" s="10" t="s">
        <v>21</v>
      </c>
      <c r="G20" s="9" t="s">
        <v>22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</row>
    <row r="21" spans="1:255" s="100" customFormat="1" ht="12" customHeight="1" x14ac:dyDescent="0.25">
      <c r="A21" s="94"/>
      <c r="B21" s="95" t="s">
        <v>64</v>
      </c>
      <c r="C21" s="96" t="s">
        <v>23</v>
      </c>
      <c r="D21" s="96">
        <v>25</v>
      </c>
      <c r="E21" s="96" t="s">
        <v>65</v>
      </c>
      <c r="F21" s="97">
        <v>25000</v>
      </c>
      <c r="G21" s="98">
        <f>+D21*F21</f>
        <v>625000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</row>
    <row r="22" spans="1:255" s="100" customFormat="1" ht="12" customHeight="1" x14ac:dyDescent="0.25">
      <c r="A22" s="94"/>
      <c r="B22" s="95" t="s">
        <v>66</v>
      </c>
      <c r="C22" s="96" t="s">
        <v>23</v>
      </c>
      <c r="D22" s="96">
        <v>8</v>
      </c>
      <c r="E22" s="96" t="s">
        <v>65</v>
      </c>
      <c r="F22" s="97">
        <v>25000</v>
      </c>
      <c r="G22" s="98">
        <f>+D22*F22</f>
        <v>200000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</row>
    <row r="23" spans="1:255" s="100" customFormat="1" ht="12" customHeight="1" x14ac:dyDescent="0.25">
      <c r="A23" s="94"/>
      <c r="B23" s="95" t="s">
        <v>67</v>
      </c>
      <c r="C23" s="96" t="s">
        <v>23</v>
      </c>
      <c r="D23" s="96">
        <v>45</v>
      </c>
      <c r="E23" s="96" t="s">
        <v>68</v>
      </c>
      <c r="F23" s="97">
        <v>25000</v>
      </c>
      <c r="G23" s="98">
        <f>+D23*F23</f>
        <v>1125000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customFormat="1" ht="11.25" customHeight="1" x14ac:dyDescent="0.25">
      <c r="A24" s="85"/>
      <c r="B24" s="101" t="s">
        <v>24</v>
      </c>
      <c r="C24" s="102"/>
      <c r="D24" s="102"/>
      <c r="E24" s="102"/>
      <c r="F24" s="103"/>
      <c r="G24" s="104">
        <f>SUM(G21:G23)</f>
        <v>1950000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customFormat="1" ht="15.75" customHeight="1" x14ac:dyDescent="0.25">
      <c r="A25" s="91"/>
      <c r="B25" s="105"/>
      <c r="C25" s="106"/>
      <c r="D25" s="106"/>
      <c r="E25" s="106"/>
      <c r="F25" s="107"/>
      <c r="G25" s="107"/>
      <c r="H25" s="85"/>
      <c r="I25" s="85"/>
      <c r="J25" s="85"/>
      <c r="K25" s="108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customFormat="1" ht="12" customHeight="1" x14ac:dyDescent="0.25">
      <c r="A26" s="91"/>
      <c r="B26" s="6" t="s">
        <v>25</v>
      </c>
      <c r="C26" s="7"/>
      <c r="D26" s="8"/>
      <c r="E26" s="8"/>
      <c r="F26" s="92"/>
      <c r="G26" s="93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customFormat="1" ht="24" customHeight="1" x14ac:dyDescent="0.25">
      <c r="A27" s="91"/>
      <c r="B27" s="9" t="s">
        <v>17</v>
      </c>
      <c r="C27" s="10" t="s">
        <v>18</v>
      </c>
      <c r="D27" s="10" t="s">
        <v>19</v>
      </c>
      <c r="E27" s="9" t="s">
        <v>20</v>
      </c>
      <c r="F27" s="10" t="s">
        <v>21</v>
      </c>
      <c r="G27" s="9" t="s">
        <v>22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s="100" customFormat="1" ht="12" customHeight="1" x14ac:dyDescent="0.25">
      <c r="A28" s="94"/>
      <c r="B28" s="95"/>
      <c r="C28" s="96"/>
      <c r="D28" s="96"/>
      <c r="E28" s="96"/>
      <c r="F28" s="97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customFormat="1" ht="11.25" customHeight="1" x14ac:dyDescent="0.25">
      <c r="A29" s="85"/>
      <c r="B29" s="101" t="s">
        <v>26</v>
      </c>
      <c r="C29" s="102"/>
      <c r="D29" s="102"/>
      <c r="E29" s="102"/>
      <c r="F29" s="103"/>
      <c r="G29" s="104">
        <f>SUM(G28)</f>
        <v>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customFormat="1" ht="15.75" customHeight="1" x14ac:dyDescent="0.25">
      <c r="A30" s="91"/>
      <c r="B30" s="105"/>
      <c r="C30" s="106"/>
      <c r="D30" s="106"/>
      <c r="E30" s="106"/>
      <c r="F30" s="107"/>
      <c r="G30" s="107"/>
      <c r="H30" s="85"/>
      <c r="I30" s="85"/>
      <c r="J30" s="85"/>
      <c r="K30" s="108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</row>
    <row r="31" spans="1:255" customFormat="1" ht="12" customHeight="1" x14ac:dyDescent="0.25">
      <c r="A31" s="91"/>
      <c r="B31" s="6" t="s">
        <v>27</v>
      </c>
      <c r="C31" s="7"/>
      <c r="D31" s="8"/>
      <c r="E31" s="8"/>
      <c r="F31" s="92"/>
      <c r="G31" s="93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customFormat="1" ht="24" customHeight="1" x14ac:dyDescent="0.25">
      <c r="A32" s="91"/>
      <c r="B32" s="9" t="s">
        <v>17</v>
      </c>
      <c r="C32" s="10" t="s">
        <v>18</v>
      </c>
      <c r="D32" s="10" t="s">
        <v>19</v>
      </c>
      <c r="E32" s="9" t="s">
        <v>20</v>
      </c>
      <c r="F32" s="10" t="s">
        <v>21</v>
      </c>
      <c r="G32" s="9" t="s">
        <v>22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</row>
    <row r="33" spans="1:255" s="100" customFormat="1" ht="12" customHeight="1" x14ac:dyDescent="0.25">
      <c r="A33" s="94"/>
      <c r="B33" s="95" t="s">
        <v>69</v>
      </c>
      <c r="C33" s="96" t="s">
        <v>62</v>
      </c>
      <c r="D33" s="96">
        <v>6</v>
      </c>
      <c r="E33" s="96" t="s">
        <v>71</v>
      </c>
      <c r="F33" s="97">
        <v>16800</v>
      </c>
      <c r="G33" s="98">
        <f t="shared" ref="G33:G39" si="0">D33*F33</f>
        <v>100800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</row>
    <row r="34" spans="1:255" s="100" customFormat="1" ht="12" customHeight="1" x14ac:dyDescent="0.25">
      <c r="A34" s="94"/>
      <c r="B34" s="95" t="s">
        <v>70</v>
      </c>
      <c r="C34" s="96" t="s">
        <v>62</v>
      </c>
      <c r="D34" s="96">
        <v>2</v>
      </c>
      <c r="E34" s="96" t="s">
        <v>73</v>
      </c>
      <c r="F34" s="97">
        <v>31500</v>
      </c>
      <c r="G34" s="98">
        <f t="shared" si="0"/>
        <v>63000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</row>
    <row r="35" spans="1:255" s="100" customFormat="1" ht="12" customHeight="1" x14ac:dyDescent="0.25">
      <c r="A35" s="94"/>
      <c r="B35" s="95" t="s">
        <v>78</v>
      </c>
      <c r="C35" s="96" t="s">
        <v>62</v>
      </c>
      <c r="D35" s="96">
        <v>1</v>
      </c>
      <c r="E35" s="96" t="s">
        <v>60</v>
      </c>
      <c r="F35" s="97">
        <v>28350</v>
      </c>
      <c r="G35" s="98">
        <f t="shared" si="0"/>
        <v>28350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</row>
    <row r="36" spans="1:255" s="100" customFormat="1" ht="12" customHeight="1" x14ac:dyDescent="0.25">
      <c r="A36" s="94"/>
      <c r="B36" s="95" t="s">
        <v>101</v>
      </c>
      <c r="C36" s="96" t="s">
        <v>62</v>
      </c>
      <c r="D36" s="96">
        <v>13</v>
      </c>
      <c r="E36" s="96" t="s">
        <v>76</v>
      </c>
      <c r="F36" s="97">
        <v>36750</v>
      </c>
      <c r="G36" s="98">
        <f t="shared" si="0"/>
        <v>477750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</row>
    <row r="37" spans="1:255" s="100" customFormat="1" ht="12" customHeight="1" x14ac:dyDescent="0.25">
      <c r="A37" s="94"/>
      <c r="B37" s="95" t="s">
        <v>75</v>
      </c>
      <c r="C37" s="96" t="s">
        <v>62</v>
      </c>
      <c r="D37" s="96">
        <v>8</v>
      </c>
      <c r="E37" s="96" t="s">
        <v>77</v>
      </c>
      <c r="F37" s="97">
        <v>52500</v>
      </c>
      <c r="G37" s="98">
        <f t="shared" si="0"/>
        <v>420000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</row>
    <row r="38" spans="1:255" s="100" customFormat="1" ht="12" customHeight="1" x14ac:dyDescent="0.25">
      <c r="A38" s="94"/>
      <c r="B38" s="95" t="s">
        <v>102</v>
      </c>
      <c r="C38" s="96" t="s">
        <v>62</v>
      </c>
      <c r="D38" s="96">
        <v>1</v>
      </c>
      <c r="E38" s="96" t="s">
        <v>134</v>
      </c>
      <c r="F38" s="97">
        <v>31500</v>
      </c>
      <c r="G38" s="98">
        <f t="shared" si="0"/>
        <v>31500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</row>
    <row r="39" spans="1:255" s="100" customFormat="1" ht="12" customHeight="1" x14ac:dyDescent="0.25">
      <c r="A39" s="94"/>
      <c r="B39" s="95" t="s">
        <v>72</v>
      </c>
      <c r="C39" s="96" t="s">
        <v>74</v>
      </c>
      <c r="D39" s="96">
        <v>150</v>
      </c>
      <c r="E39" s="96" t="s">
        <v>77</v>
      </c>
      <c r="F39" s="97">
        <v>1260</v>
      </c>
      <c r="G39" s="98">
        <f t="shared" si="0"/>
        <v>189000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</row>
    <row r="40" spans="1:255" customFormat="1" ht="11.25" customHeight="1" x14ac:dyDescent="0.25">
      <c r="A40" s="85"/>
      <c r="B40" s="101" t="s">
        <v>28</v>
      </c>
      <c r="C40" s="102"/>
      <c r="D40" s="102"/>
      <c r="E40" s="102"/>
      <c r="F40" s="103"/>
      <c r="G40" s="104">
        <f>SUM(G33:G39)</f>
        <v>1310400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pans="1:255" customFormat="1" ht="15.75" customHeight="1" x14ac:dyDescent="0.25">
      <c r="A41" s="91"/>
      <c r="B41" s="105"/>
      <c r="C41" s="106"/>
      <c r="D41" s="106"/>
      <c r="E41" s="106"/>
      <c r="F41" s="107"/>
      <c r="G41" s="107"/>
      <c r="H41" s="85"/>
      <c r="I41" s="85"/>
      <c r="J41" s="85"/>
      <c r="K41" s="108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</row>
    <row r="42" spans="1:255" customFormat="1" ht="12" customHeight="1" x14ac:dyDescent="0.25">
      <c r="A42" s="91"/>
      <c r="B42" s="6" t="s">
        <v>29</v>
      </c>
      <c r="C42" s="7"/>
      <c r="D42" s="8"/>
      <c r="E42" s="8"/>
      <c r="F42" s="92"/>
      <c r="G42" s="93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</row>
    <row r="43" spans="1:255" customFormat="1" ht="24" customHeight="1" x14ac:dyDescent="0.25">
      <c r="A43" s="91"/>
      <c r="B43" s="9" t="s">
        <v>30</v>
      </c>
      <c r="C43" s="10" t="s">
        <v>31</v>
      </c>
      <c r="D43" s="10" t="s">
        <v>32</v>
      </c>
      <c r="E43" s="9" t="s">
        <v>20</v>
      </c>
      <c r="F43" s="10" t="s">
        <v>21</v>
      </c>
      <c r="G43" s="9" t="s">
        <v>22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</row>
    <row r="44" spans="1:255" s="100" customFormat="1" ht="12" customHeight="1" x14ac:dyDescent="0.25">
      <c r="A44" s="94"/>
      <c r="B44" s="109" t="s">
        <v>137</v>
      </c>
      <c r="C44" s="96"/>
      <c r="D44" s="96"/>
      <c r="E44" s="96"/>
      <c r="F44" s="97"/>
      <c r="G44" s="98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</row>
    <row r="45" spans="1:255" s="100" customFormat="1" ht="12" customHeight="1" x14ac:dyDescent="0.25">
      <c r="A45" s="94"/>
      <c r="B45" s="95" t="s">
        <v>95</v>
      </c>
      <c r="C45" s="96" t="s">
        <v>33</v>
      </c>
      <c r="D45" s="96">
        <v>2000</v>
      </c>
      <c r="E45" s="96" t="s">
        <v>60</v>
      </c>
      <c r="F45" s="97">
        <v>113</v>
      </c>
      <c r="G45" s="98">
        <f>F45*D45</f>
        <v>226000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</row>
    <row r="46" spans="1:255" s="100" customFormat="1" ht="12" customHeight="1" x14ac:dyDescent="0.25">
      <c r="A46" s="94"/>
      <c r="B46" s="95" t="s">
        <v>124</v>
      </c>
      <c r="C46" s="96" t="s">
        <v>33</v>
      </c>
      <c r="D46" s="96">
        <v>200</v>
      </c>
      <c r="E46" s="96" t="s">
        <v>131</v>
      </c>
      <c r="F46" s="97">
        <v>1118</v>
      </c>
      <c r="G46" s="98">
        <f>D46*F46</f>
        <v>223600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</row>
    <row r="47" spans="1:255" s="100" customFormat="1" ht="12" customHeight="1" x14ac:dyDescent="0.25">
      <c r="A47" s="94"/>
      <c r="B47" s="95" t="s">
        <v>115</v>
      </c>
      <c r="C47" s="96" t="s">
        <v>33</v>
      </c>
      <c r="D47" s="96">
        <v>250</v>
      </c>
      <c r="E47" s="96" t="s">
        <v>86</v>
      </c>
      <c r="F47" s="97">
        <v>1038</v>
      </c>
      <c r="G47" s="98">
        <f t="shared" ref="G47:G67" si="1">D47*F47</f>
        <v>259500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</row>
    <row r="48" spans="1:255" s="100" customFormat="1" ht="12" customHeight="1" x14ac:dyDescent="0.25">
      <c r="A48" s="94"/>
      <c r="B48" s="95" t="s">
        <v>116</v>
      </c>
      <c r="C48" s="96" t="s">
        <v>33</v>
      </c>
      <c r="D48" s="96">
        <v>250</v>
      </c>
      <c r="E48" s="96" t="s">
        <v>87</v>
      </c>
      <c r="F48" s="97">
        <v>1932.4</v>
      </c>
      <c r="G48" s="98">
        <f t="shared" si="1"/>
        <v>483100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</row>
    <row r="49" spans="1:255" s="100" customFormat="1" ht="12" customHeight="1" x14ac:dyDescent="0.25">
      <c r="A49" s="94"/>
      <c r="B49" s="95" t="s">
        <v>117</v>
      </c>
      <c r="C49" s="96" t="s">
        <v>33</v>
      </c>
      <c r="D49" s="96">
        <v>150</v>
      </c>
      <c r="E49" s="96" t="s">
        <v>130</v>
      </c>
      <c r="F49" s="97">
        <v>1566</v>
      </c>
      <c r="G49" s="98">
        <f t="shared" si="1"/>
        <v>234900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</row>
    <row r="50" spans="1:255" s="100" customFormat="1" ht="12" customHeight="1" x14ac:dyDescent="0.25">
      <c r="A50" s="94"/>
      <c r="B50" s="109" t="s">
        <v>140</v>
      </c>
      <c r="C50" s="96"/>
      <c r="D50" s="96"/>
      <c r="E50" s="96"/>
      <c r="F50" s="97"/>
      <c r="G50" s="98" t="s">
        <v>109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</row>
    <row r="51" spans="1:255" s="100" customFormat="1" ht="12" customHeight="1" x14ac:dyDescent="0.25">
      <c r="A51" s="94"/>
      <c r="B51" s="95" t="s">
        <v>79</v>
      </c>
      <c r="C51" s="96" t="s">
        <v>121</v>
      </c>
      <c r="D51" s="96">
        <v>2</v>
      </c>
      <c r="E51" s="96" t="s">
        <v>88</v>
      </c>
      <c r="F51" s="97">
        <v>38898</v>
      </c>
      <c r="G51" s="98">
        <f t="shared" si="1"/>
        <v>77796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</row>
    <row r="52" spans="1:255" s="100" customFormat="1" ht="12" customHeight="1" x14ac:dyDescent="0.25">
      <c r="A52" s="94"/>
      <c r="B52" s="95" t="s">
        <v>118</v>
      </c>
      <c r="C52" s="96" t="s">
        <v>121</v>
      </c>
      <c r="D52" s="96">
        <v>2</v>
      </c>
      <c r="E52" s="96" t="s">
        <v>89</v>
      </c>
      <c r="F52" s="97">
        <v>24800</v>
      </c>
      <c r="G52" s="98">
        <f t="shared" si="1"/>
        <v>49600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</row>
    <row r="53" spans="1:255" s="100" customFormat="1" ht="12" customHeight="1" x14ac:dyDescent="0.25">
      <c r="A53" s="94"/>
      <c r="B53" s="95" t="s">
        <v>80</v>
      </c>
      <c r="C53" s="96" t="s">
        <v>33</v>
      </c>
      <c r="D53" s="96">
        <v>4</v>
      </c>
      <c r="E53" s="96" t="s">
        <v>90</v>
      </c>
      <c r="F53" s="97">
        <v>47272</v>
      </c>
      <c r="G53" s="98">
        <f>D53*F53</f>
        <v>189088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</row>
    <row r="54" spans="1:255" s="100" customFormat="1" ht="12" customHeight="1" x14ac:dyDescent="0.25">
      <c r="A54" s="94"/>
      <c r="B54" s="95" t="s">
        <v>119</v>
      </c>
      <c r="C54" s="96" t="s">
        <v>121</v>
      </c>
      <c r="D54" s="96">
        <v>2</v>
      </c>
      <c r="E54" s="96" t="s">
        <v>100</v>
      </c>
      <c r="F54" s="97">
        <v>47150</v>
      </c>
      <c r="G54" s="98">
        <f t="shared" ref="G54" si="2">D54*F54</f>
        <v>94300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</row>
    <row r="55" spans="1:255" s="100" customFormat="1" ht="12" customHeight="1" x14ac:dyDescent="0.25">
      <c r="A55" s="94"/>
      <c r="B55" s="95" t="s">
        <v>126</v>
      </c>
      <c r="C55" s="96" t="s">
        <v>121</v>
      </c>
      <c r="D55" s="96">
        <v>0.5</v>
      </c>
      <c r="E55" s="96" t="s">
        <v>90</v>
      </c>
      <c r="F55" s="97">
        <v>150350</v>
      </c>
      <c r="G55" s="98">
        <f t="shared" si="1"/>
        <v>75175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</row>
    <row r="56" spans="1:255" s="100" customFormat="1" ht="12" customHeight="1" x14ac:dyDescent="0.25">
      <c r="A56" s="94"/>
      <c r="B56" s="95" t="s">
        <v>81</v>
      </c>
      <c r="C56" s="96" t="s">
        <v>33</v>
      </c>
      <c r="D56" s="96">
        <v>2</v>
      </c>
      <c r="E56" s="96" t="s">
        <v>92</v>
      </c>
      <c r="F56" s="97">
        <v>59510</v>
      </c>
      <c r="G56" s="98">
        <f t="shared" si="1"/>
        <v>119020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</row>
    <row r="57" spans="1:255" s="100" customFormat="1" ht="12" customHeight="1" x14ac:dyDescent="0.25">
      <c r="A57" s="94"/>
      <c r="B57" s="109" t="s">
        <v>139</v>
      </c>
      <c r="C57" s="96"/>
      <c r="D57" s="96"/>
      <c r="E57" s="96"/>
      <c r="F57" s="97"/>
      <c r="G57" s="98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</row>
    <row r="58" spans="1:255" s="100" customFormat="1" ht="12" customHeight="1" x14ac:dyDescent="0.25">
      <c r="A58" s="94"/>
      <c r="B58" s="95" t="s">
        <v>127</v>
      </c>
      <c r="C58" s="96" t="s">
        <v>122</v>
      </c>
      <c r="D58" s="96">
        <v>1</v>
      </c>
      <c r="E58" s="96" t="s">
        <v>59</v>
      </c>
      <c r="F58" s="97">
        <v>14334</v>
      </c>
      <c r="G58" s="98">
        <f t="shared" si="1"/>
        <v>14334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</row>
    <row r="59" spans="1:255" s="100" customFormat="1" ht="12" customHeight="1" x14ac:dyDescent="0.25">
      <c r="A59" s="94"/>
      <c r="B59" s="95" t="s">
        <v>82</v>
      </c>
      <c r="C59" s="96" t="s">
        <v>121</v>
      </c>
      <c r="D59" s="96">
        <v>1</v>
      </c>
      <c r="E59" s="96" t="s">
        <v>128</v>
      </c>
      <c r="F59" s="97">
        <v>52140</v>
      </c>
      <c r="G59" s="98">
        <f t="shared" si="1"/>
        <v>52140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</row>
    <row r="60" spans="1:255" s="100" customFormat="1" ht="12" customHeight="1" x14ac:dyDescent="0.25">
      <c r="A60" s="94"/>
      <c r="B60" s="95" t="s">
        <v>120</v>
      </c>
      <c r="C60" s="96" t="s">
        <v>33</v>
      </c>
      <c r="D60" s="96">
        <v>5</v>
      </c>
      <c r="E60" s="96" t="s">
        <v>129</v>
      </c>
      <c r="F60" s="97">
        <v>51130</v>
      </c>
      <c r="G60" s="98">
        <f t="shared" si="1"/>
        <v>255650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</row>
    <row r="61" spans="1:255" s="100" customFormat="1" ht="12" customHeight="1" x14ac:dyDescent="0.25">
      <c r="A61" s="94"/>
      <c r="B61" s="95" t="s">
        <v>83</v>
      </c>
      <c r="C61" s="96" t="s">
        <v>33</v>
      </c>
      <c r="D61" s="96">
        <v>1</v>
      </c>
      <c r="E61" s="96" t="s">
        <v>93</v>
      </c>
      <c r="F61" s="97">
        <v>17850</v>
      </c>
      <c r="G61" s="98">
        <f t="shared" si="1"/>
        <v>17850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</row>
    <row r="62" spans="1:255" s="100" customFormat="1" ht="12" customHeight="1" x14ac:dyDescent="0.25">
      <c r="A62" s="94"/>
      <c r="B62" s="109" t="s">
        <v>138</v>
      </c>
      <c r="C62" s="96"/>
      <c r="D62" s="96"/>
      <c r="E62" s="96"/>
      <c r="F62" s="97"/>
      <c r="G62" s="98" t="s">
        <v>109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</row>
    <row r="63" spans="1:255" s="100" customFormat="1" ht="12" customHeight="1" x14ac:dyDescent="0.25">
      <c r="A63" s="94"/>
      <c r="B63" s="95" t="s">
        <v>113</v>
      </c>
      <c r="C63" s="96" t="s">
        <v>33</v>
      </c>
      <c r="D63" s="96">
        <v>10</v>
      </c>
      <c r="E63" s="96" t="s">
        <v>132</v>
      </c>
      <c r="F63" s="97">
        <v>17146</v>
      </c>
      <c r="G63" s="98">
        <f>+D63*F63</f>
        <v>171460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</row>
    <row r="64" spans="1:255" s="100" customFormat="1" ht="12" customHeight="1" x14ac:dyDescent="0.25">
      <c r="A64" s="94"/>
      <c r="B64" s="95" t="s">
        <v>125</v>
      </c>
      <c r="C64" s="96" t="s">
        <v>121</v>
      </c>
      <c r="D64" s="96">
        <v>6</v>
      </c>
      <c r="E64" s="96" t="s">
        <v>132</v>
      </c>
      <c r="F64" s="97">
        <v>23758</v>
      </c>
      <c r="G64" s="98">
        <f>+D64*F64</f>
        <v>142548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</row>
    <row r="65" spans="1:255" s="100" customFormat="1" ht="12" customHeight="1" x14ac:dyDescent="0.25">
      <c r="A65" s="94"/>
      <c r="B65" s="109" t="s">
        <v>35</v>
      </c>
      <c r="C65" s="96"/>
      <c r="D65" s="96"/>
      <c r="E65" s="96"/>
      <c r="F65" s="97"/>
      <c r="G65" s="98" t="s">
        <v>109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</row>
    <row r="66" spans="1:255" s="100" customFormat="1" ht="12" customHeight="1" x14ac:dyDescent="0.25">
      <c r="A66" s="94"/>
      <c r="B66" s="95" t="s">
        <v>84</v>
      </c>
      <c r="C66" s="96" t="s">
        <v>121</v>
      </c>
      <c r="D66" s="96">
        <v>1</v>
      </c>
      <c r="E66" s="96" t="s">
        <v>91</v>
      </c>
      <c r="F66" s="97">
        <v>80400</v>
      </c>
      <c r="G66" s="98">
        <f t="shared" si="1"/>
        <v>80400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</row>
    <row r="67" spans="1:255" s="100" customFormat="1" ht="12" customHeight="1" x14ac:dyDescent="0.25">
      <c r="A67" s="94"/>
      <c r="B67" s="95" t="s">
        <v>61</v>
      </c>
      <c r="C67" s="96" t="s">
        <v>121</v>
      </c>
      <c r="D67" s="96">
        <v>5</v>
      </c>
      <c r="E67" s="96" t="s">
        <v>94</v>
      </c>
      <c r="F67" s="97">
        <v>11208</v>
      </c>
      <c r="G67" s="98">
        <f t="shared" si="1"/>
        <v>56040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</row>
    <row r="68" spans="1:255" customFormat="1" ht="11.25" customHeight="1" x14ac:dyDescent="0.25">
      <c r="A68" s="85"/>
      <c r="B68" s="101" t="s">
        <v>34</v>
      </c>
      <c r="C68" s="102"/>
      <c r="D68" s="102"/>
      <c r="E68" s="102"/>
      <c r="F68" s="103"/>
      <c r="G68" s="104">
        <f>SUM(G44:G67)</f>
        <v>2822501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</row>
    <row r="69" spans="1:255" customFormat="1" ht="15.75" customHeight="1" x14ac:dyDescent="0.25">
      <c r="A69" s="91"/>
      <c r="B69" s="105"/>
      <c r="C69" s="106"/>
      <c r="D69" s="106"/>
      <c r="E69" s="106"/>
      <c r="F69" s="107"/>
      <c r="G69" s="107"/>
      <c r="H69" s="85"/>
      <c r="I69" s="85"/>
      <c r="J69" s="85"/>
      <c r="K69" s="108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customFormat="1" ht="12" customHeight="1" x14ac:dyDescent="0.25">
      <c r="A70" s="91"/>
      <c r="B70" s="6" t="s">
        <v>35</v>
      </c>
      <c r="C70" s="7"/>
      <c r="D70" s="8"/>
      <c r="E70" s="8"/>
      <c r="F70" s="92"/>
      <c r="G70" s="93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customFormat="1" ht="24" customHeight="1" x14ac:dyDescent="0.25">
      <c r="A71" s="91"/>
      <c r="B71" s="9" t="s">
        <v>36</v>
      </c>
      <c r="C71" s="10" t="s">
        <v>31</v>
      </c>
      <c r="D71" s="10" t="s">
        <v>32</v>
      </c>
      <c r="E71" s="9" t="s">
        <v>20</v>
      </c>
      <c r="F71" s="10" t="s">
        <v>21</v>
      </c>
      <c r="G71" s="9" t="s">
        <v>22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100" customFormat="1" ht="12" customHeight="1" x14ac:dyDescent="0.25">
      <c r="A72" s="94"/>
      <c r="B72" s="95" t="s">
        <v>103</v>
      </c>
      <c r="C72" s="96" t="s">
        <v>63</v>
      </c>
      <c r="D72" s="96">
        <v>1</v>
      </c>
      <c r="E72" s="96" t="s">
        <v>85</v>
      </c>
      <c r="F72" s="97">
        <v>20000</v>
      </c>
      <c r="G72" s="98">
        <f>D72*F72</f>
        <v>20000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</row>
    <row r="73" spans="1:255" s="100" customFormat="1" ht="12" customHeight="1" x14ac:dyDescent="0.25">
      <c r="A73" s="94"/>
      <c r="B73" s="95" t="s">
        <v>105</v>
      </c>
      <c r="C73" s="96" t="s">
        <v>106</v>
      </c>
      <c r="D73" s="96">
        <v>5</v>
      </c>
      <c r="E73" s="96" t="s">
        <v>107</v>
      </c>
      <c r="F73" s="97">
        <v>15000</v>
      </c>
      <c r="G73" s="98">
        <f>+D73*F73</f>
        <v>75000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</row>
    <row r="74" spans="1:255" ht="13.5" customHeight="1" x14ac:dyDescent="0.25">
      <c r="B74" s="11" t="s">
        <v>37</v>
      </c>
      <c r="C74" s="12"/>
      <c r="D74" s="12"/>
      <c r="E74" s="12"/>
      <c r="F74" s="13"/>
      <c r="G74" s="13">
        <f>SUM(G72:G73)</f>
        <v>95000</v>
      </c>
    </row>
    <row r="75" spans="1:255" ht="12" customHeight="1" x14ac:dyDescent="0.25">
      <c r="B75" s="14"/>
      <c r="C75" s="14"/>
      <c r="D75" s="14"/>
      <c r="E75" s="14"/>
      <c r="F75" s="15"/>
      <c r="G75" s="15"/>
    </row>
    <row r="76" spans="1:255" ht="12" customHeight="1" x14ac:dyDescent="0.25">
      <c r="B76" s="16" t="s">
        <v>38</v>
      </c>
      <c r="C76" s="17"/>
      <c r="D76" s="17"/>
      <c r="E76" s="17"/>
      <c r="F76" s="18"/>
      <c r="G76" s="67">
        <f>G24+G40+G68+G74+G29</f>
        <v>6177901</v>
      </c>
    </row>
    <row r="77" spans="1:255" ht="12" customHeight="1" x14ac:dyDescent="0.25">
      <c r="B77" s="19" t="s">
        <v>39</v>
      </c>
      <c r="C77" s="20"/>
      <c r="D77" s="20"/>
      <c r="E77" s="20"/>
      <c r="F77" s="21"/>
      <c r="G77" s="68">
        <f>G76*0.05</f>
        <v>308895.05</v>
      </c>
    </row>
    <row r="78" spans="1:255" ht="12" customHeight="1" x14ac:dyDescent="0.25">
      <c r="B78" s="22" t="s">
        <v>40</v>
      </c>
      <c r="C78" s="23"/>
      <c r="D78" s="23"/>
      <c r="E78" s="23"/>
      <c r="F78" s="24"/>
      <c r="G78" s="69">
        <f>G77+G76</f>
        <v>6486796.0499999998</v>
      </c>
    </row>
    <row r="79" spans="1:255" ht="12" customHeight="1" x14ac:dyDescent="0.25">
      <c r="B79" s="19" t="s">
        <v>41</v>
      </c>
      <c r="C79" s="20"/>
      <c r="D79" s="20"/>
      <c r="E79" s="20"/>
      <c r="F79" s="21"/>
      <c r="G79" s="68">
        <f>G12</f>
        <v>9600000</v>
      </c>
    </row>
    <row r="80" spans="1:255" ht="12" customHeight="1" x14ac:dyDescent="0.25">
      <c r="B80" s="22" t="s">
        <v>42</v>
      </c>
      <c r="C80" s="23"/>
      <c r="D80" s="23"/>
      <c r="E80" s="23"/>
      <c r="F80" s="24"/>
      <c r="G80" s="70">
        <f>G79-G78</f>
        <v>3113203.95</v>
      </c>
    </row>
    <row r="81" spans="2:7" ht="12" customHeight="1" x14ac:dyDescent="0.25">
      <c r="B81" s="25" t="s">
        <v>110</v>
      </c>
      <c r="C81" s="26"/>
      <c r="D81" s="26"/>
      <c r="E81" s="26"/>
      <c r="F81" s="27"/>
      <c r="G81" s="27"/>
    </row>
    <row r="82" spans="2:7" ht="12.75" customHeight="1" thickBot="1" x14ac:dyDescent="0.3">
      <c r="B82" s="28"/>
      <c r="C82" s="26"/>
      <c r="D82" s="26"/>
      <c r="E82" s="26"/>
      <c r="F82" s="27"/>
      <c r="G82" s="27"/>
    </row>
    <row r="83" spans="2:7" ht="12" customHeight="1" x14ac:dyDescent="0.25">
      <c r="B83" s="29" t="s">
        <v>111</v>
      </c>
      <c r="C83" s="30"/>
      <c r="D83" s="30"/>
      <c r="E83" s="30"/>
      <c r="F83" s="31"/>
      <c r="G83" s="27"/>
    </row>
    <row r="84" spans="2:7" ht="12" customHeight="1" x14ac:dyDescent="0.25">
      <c r="B84" s="32" t="s">
        <v>43</v>
      </c>
      <c r="C84" s="33"/>
      <c r="D84" s="33"/>
      <c r="E84" s="33"/>
      <c r="F84" s="34"/>
      <c r="G84" s="27"/>
    </row>
    <row r="85" spans="2:7" ht="12" customHeight="1" x14ac:dyDescent="0.25">
      <c r="B85" s="32" t="s">
        <v>133</v>
      </c>
      <c r="C85" s="33"/>
      <c r="D85" s="33"/>
      <c r="E85" s="33"/>
      <c r="F85" s="34"/>
      <c r="G85" s="27"/>
    </row>
    <row r="86" spans="2:7" ht="12" customHeight="1" x14ac:dyDescent="0.25">
      <c r="B86" s="32" t="s">
        <v>44</v>
      </c>
      <c r="C86" s="33"/>
      <c r="D86" s="33"/>
      <c r="E86" s="33"/>
      <c r="F86" s="34"/>
      <c r="G86" s="27"/>
    </row>
    <row r="87" spans="2:7" ht="12" customHeight="1" x14ac:dyDescent="0.25">
      <c r="B87" s="32" t="s">
        <v>45</v>
      </c>
      <c r="C87" s="33"/>
      <c r="D87" s="33"/>
      <c r="E87" s="33"/>
      <c r="F87" s="34"/>
      <c r="G87" s="27"/>
    </row>
    <row r="88" spans="2:7" ht="12" customHeight="1" x14ac:dyDescent="0.25">
      <c r="B88" s="32" t="s">
        <v>46</v>
      </c>
      <c r="C88" s="33"/>
      <c r="D88" s="33"/>
      <c r="E88" s="33"/>
      <c r="F88" s="34"/>
      <c r="G88" s="27"/>
    </row>
    <row r="89" spans="2:7" ht="12" customHeight="1" x14ac:dyDescent="0.25">
      <c r="B89" s="32" t="s">
        <v>47</v>
      </c>
      <c r="C89" s="33"/>
      <c r="D89" s="33"/>
      <c r="E89" s="33"/>
      <c r="F89" s="34"/>
      <c r="G89" s="27"/>
    </row>
    <row r="90" spans="2:7" ht="12.75" customHeight="1" thickBot="1" x14ac:dyDescent="0.3">
      <c r="B90" s="35"/>
      <c r="C90" s="36"/>
      <c r="D90" s="36"/>
      <c r="E90" s="36"/>
      <c r="F90" s="37"/>
      <c r="G90" s="27"/>
    </row>
    <row r="91" spans="2:7" ht="12.75" customHeight="1" x14ac:dyDescent="0.25">
      <c r="B91" s="28"/>
      <c r="C91" s="33"/>
      <c r="D91" s="33"/>
      <c r="E91" s="33"/>
      <c r="F91" s="38"/>
      <c r="G91" s="27"/>
    </row>
    <row r="92" spans="2:7" ht="15" customHeight="1" thickBot="1" x14ac:dyDescent="0.3">
      <c r="B92" s="110" t="s">
        <v>48</v>
      </c>
      <c r="C92" s="111"/>
      <c r="D92" s="39"/>
      <c r="E92" s="40"/>
      <c r="F92" s="41"/>
      <c r="G92" s="27"/>
    </row>
    <row r="93" spans="2:7" ht="12" customHeight="1" x14ac:dyDescent="0.25">
      <c r="B93" s="42" t="s">
        <v>36</v>
      </c>
      <c r="C93" s="43" t="s">
        <v>49</v>
      </c>
      <c r="D93" s="44" t="s">
        <v>50</v>
      </c>
      <c r="E93" s="40"/>
      <c r="F93" s="41"/>
      <c r="G93" s="27"/>
    </row>
    <row r="94" spans="2:7" ht="12" customHeight="1" x14ac:dyDescent="0.25">
      <c r="B94" s="45" t="s">
        <v>51</v>
      </c>
      <c r="C94" s="46">
        <f>+G24</f>
        <v>1950000</v>
      </c>
      <c r="D94" s="47">
        <f>(C94/C100)</f>
        <v>0.30061065354444128</v>
      </c>
      <c r="E94" s="40"/>
      <c r="F94" s="41"/>
      <c r="G94" s="27"/>
    </row>
    <row r="95" spans="2:7" ht="12" customHeight="1" x14ac:dyDescent="0.25">
      <c r="B95" s="45" t="s">
        <v>52</v>
      </c>
      <c r="C95" s="65">
        <f>+G29</f>
        <v>0</v>
      </c>
      <c r="D95" s="47">
        <v>0</v>
      </c>
      <c r="E95" s="40"/>
      <c r="F95" s="41"/>
      <c r="G95" s="27"/>
    </row>
    <row r="96" spans="2:7" ht="12" customHeight="1" x14ac:dyDescent="0.25">
      <c r="B96" s="45" t="s">
        <v>53</v>
      </c>
      <c r="C96" s="46">
        <f>+G40</f>
        <v>1310400</v>
      </c>
      <c r="D96" s="47">
        <f>(C96/C100)</f>
        <v>0.20201035918186452</v>
      </c>
      <c r="E96" s="40"/>
      <c r="F96" s="41"/>
      <c r="G96" s="27"/>
    </row>
    <row r="97" spans="2:7" ht="12" customHeight="1" x14ac:dyDescent="0.25">
      <c r="B97" s="45" t="s">
        <v>30</v>
      </c>
      <c r="C97" s="46">
        <f>+G68</f>
        <v>2822501</v>
      </c>
      <c r="D97" s="47">
        <f>(C97/C100)</f>
        <v>0.4351148052511995</v>
      </c>
      <c r="E97" s="40"/>
      <c r="F97" s="41"/>
      <c r="G97" s="27"/>
    </row>
    <row r="98" spans="2:7" ht="12" customHeight="1" x14ac:dyDescent="0.25">
      <c r="B98" s="45" t="s">
        <v>54</v>
      </c>
      <c r="C98" s="48">
        <f>+G74</f>
        <v>95000</v>
      </c>
      <c r="D98" s="66">
        <f>+C98/C100</f>
        <v>1.4645134403447137E-2</v>
      </c>
      <c r="E98" s="49"/>
      <c r="F98" s="50"/>
      <c r="G98" s="27"/>
    </row>
    <row r="99" spans="2:7" ht="12" customHeight="1" x14ac:dyDescent="0.25">
      <c r="B99" s="45" t="s">
        <v>55</v>
      </c>
      <c r="C99" s="48">
        <f>+G77</f>
        <v>308895.05</v>
      </c>
      <c r="D99" s="47">
        <f>(C99/C100)</f>
        <v>4.7619047619047616E-2</v>
      </c>
      <c r="E99" s="49"/>
      <c r="F99" s="50"/>
      <c r="G99" s="27"/>
    </row>
    <row r="100" spans="2:7" ht="12.75" customHeight="1" thickBot="1" x14ac:dyDescent="0.3">
      <c r="B100" s="51" t="s">
        <v>56</v>
      </c>
      <c r="C100" s="52">
        <f>SUM(C94:C99)</f>
        <v>6486796.0499999998</v>
      </c>
      <c r="D100" s="53">
        <f>SUM(D94:D99)</f>
        <v>1</v>
      </c>
      <c r="E100" s="49"/>
      <c r="F100" s="50"/>
      <c r="G100" s="27"/>
    </row>
    <row r="101" spans="2:7" ht="12" customHeight="1" x14ac:dyDescent="0.25">
      <c r="B101" s="28"/>
      <c r="C101" s="26"/>
      <c r="D101" s="26"/>
      <c r="E101" s="26"/>
      <c r="F101" s="27"/>
      <c r="G101" s="27"/>
    </row>
    <row r="102" spans="2:7" ht="12.75" customHeight="1" x14ac:dyDescent="0.25">
      <c r="B102" s="2"/>
      <c r="C102" s="26"/>
      <c r="D102" s="26"/>
      <c r="E102" s="26"/>
      <c r="F102" s="27"/>
      <c r="G102" s="27"/>
    </row>
    <row r="103" spans="2:7" ht="12" customHeight="1" thickBot="1" x14ac:dyDescent="0.3">
      <c r="B103" s="54"/>
      <c r="C103" s="55" t="s">
        <v>104</v>
      </c>
      <c r="D103" s="56"/>
      <c r="E103" s="57"/>
      <c r="F103" s="58"/>
      <c r="G103" s="27"/>
    </row>
    <row r="104" spans="2:7" ht="12" customHeight="1" x14ac:dyDescent="0.25">
      <c r="B104" s="59" t="s">
        <v>96</v>
      </c>
      <c r="C104" s="64">
        <v>40000</v>
      </c>
      <c r="D104" s="64">
        <v>48000</v>
      </c>
      <c r="E104" s="64">
        <v>56000</v>
      </c>
      <c r="F104" s="60"/>
      <c r="G104" s="61"/>
    </row>
    <row r="105" spans="2:7" ht="12.75" customHeight="1" thickBot="1" x14ac:dyDescent="0.3">
      <c r="B105" s="51" t="s">
        <v>97</v>
      </c>
      <c r="C105" s="52">
        <f>(G78/C104)</f>
        <v>162.16990125000001</v>
      </c>
      <c r="D105" s="52">
        <f>(G78/D104)</f>
        <v>135.14158437500001</v>
      </c>
      <c r="E105" s="62">
        <f>(G78/E104)</f>
        <v>115.83564375</v>
      </c>
      <c r="F105" s="60"/>
      <c r="G105" s="61"/>
    </row>
    <row r="106" spans="2:7" ht="15.6" customHeight="1" x14ac:dyDescent="0.25">
      <c r="B106" s="25" t="s">
        <v>57</v>
      </c>
      <c r="C106" s="33"/>
      <c r="D106" s="33"/>
      <c r="E106" s="33"/>
      <c r="F106" s="38"/>
      <c r="G106" s="38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MANZANO</vt:lpstr>
      <vt:lpstr>MANZANO!Área_de_impresión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2022-06-20T15:31:19Z</cp:lastPrinted>
  <dcterms:created xsi:type="dcterms:W3CDTF">2020-11-27T12:49:26Z</dcterms:created>
  <dcterms:modified xsi:type="dcterms:W3CDTF">2023-02-10T15:40:23Z</dcterms:modified>
</cp:coreProperties>
</file>