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MANZANO" sheetId="1" r:id="rId1"/>
  </sheets>
  <definedNames>
    <definedName name="_xlnm.Print_Area" localSheetId="0">MANZANO!$B$1:$G$104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57" i="1" l="1"/>
  <c r="G11" i="1"/>
  <c r="G65" i="1" l="1"/>
  <c r="G63" i="1"/>
  <c r="G64" i="1"/>
  <c r="G51" i="1"/>
  <c r="G56" i="1"/>
  <c r="G58" i="1"/>
  <c r="G60" i="1"/>
  <c r="G62" i="1"/>
  <c r="G66" i="1"/>
  <c r="G67" i="1"/>
  <c r="G20" i="1"/>
  <c r="G21" i="1"/>
  <c r="G22" i="1"/>
  <c r="G23" i="1"/>
  <c r="G24" i="1"/>
  <c r="G25" i="1"/>
  <c r="G38" i="1"/>
  <c r="G72" i="1"/>
  <c r="G54" i="1"/>
  <c r="G53" i="1"/>
  <c r="G52" i="1"/>
  <c r="G50" i="1"/>
  <c r="G39" i="1"/>
  <c r="G40" i="1"/>
  <c r="D102" i="1"/>
  <c r="G41" i="1"/>
  <c r="G42" i="1"/>
  <c r="G43" i="1"/>
  <c r="G44" i="1"/>
  <c r="G37" i="1"/>
  <c r="G26" i="1"/>
  <c r="G27" i="1"/>
  <c r="G45" i="1" l="1"/>
  <c r="C94" i="1" s="1"/>
  <c r="G68" i="1"/>
  <c r="C95" i="1" s="1"/>
  <c r="G73" i="1"/>
  <c r="C96" i="1" s="1"/>
  <c r="G28" i="1"/>
  <c r="G75" i="1" l="1"/>
  <c r="C92" i="1"/>
  <c r="C93" i="1"/>
  <c r="G78" i="1"/>
  <c r="G76" i="1" l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<sst xmlns="http://schemas.openxmlformats.org/spreadsheetml/2006/main" count="198" uniqueCount="130">
  <si>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</si>
  <si>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</si>
  <si>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</si>
  <si>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</si>
  <si>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</si>
  <si>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</si>
  <si>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</si>
  <si>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</si>
  <si>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</si>
  <si>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</si>
  <si>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</si>
  <si>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</si>
  <si>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</si>
  <si>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</si>
  <si>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</si>
  <si>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</si>
  <si>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</si>
  <si>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</si>
  <si>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</si>
  <si>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</si>
  <si>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</si>
  <si>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</si>
  <si>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</si>
  <si>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</si>
  <si>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</si>
  <si>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</si>
  <si>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</si>
  <si>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</si>
  <si>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</si>
  <si>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</si>
  <si>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</si>
  <si>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</si>
  <si>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</si>
  <si>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</si>
  <si>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</si>
  <si>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</si>
  <si>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</si>
  <si>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</si>
  <si>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</si>
  <si>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</si>
  <si>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</si>
  <si>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</si>
  <si>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</si>
  <si>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</si>
  <si>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</si>
  <si>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</si>
  <si>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</si>
  <si>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</si>
  <si>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</si>
  <si>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</si>
  <si>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</si>
  <si>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</si>
  <si>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</si>
  <si>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</si>
  <si>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</si>
  <si>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</si>
  <si>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</si>
  <si>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</si>
  <si>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</si>
  <si>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</si>
  <si>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</si>
  <si>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Lib. B. O'Higgins</t>
  </si>
  <si>
    <t>Rancagua</t>
  </si>
  <si>
    <t>PRECIO ESPERADO ($/kg)</t>
  </si>
  <si>
    <t>FECHA ESTIMADA DEL  PRECIO VENTA</t>
  </si>
  <si>
    <t>Poda</t>
  </si>
  <si>
    <t>Raleo</t>
  </si>
  <si>
    <t>Control de malezas</t>
  </si>
  <si>
    <t>Enero - Marzo</t>
  </si>
  <si>
    <t>Septiembre</t>
  </si>
  <si>
    <t>Enero - Diciembre</t>
  </si>
  <si>
    <t>Octubre - Mayo</t>
  </si>
  <si>
    <t>Noviembre - Diciembre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</si>
  <si>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</si>
  <si>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</si>
  <si>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</si>
  <si>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</si>
  <si>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</si>
  <si>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</si>
  <si>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</si>
  <si>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FERTILIZANTES</t>
  </si>
  <si>
    <t>Marzo - Noviembre</t>
  </si>
  <si>
    <t>lt</t>
  </si>
  <si>
    <t>Septiembre - Diciembre</t>
  </si>
  <si>
    <t>Potasio foliar</t>
  </si>
  <si>
    <t>FUNGICIDAS</t>
  </si>
  <si>
    <t>HERBICIDAS</t>
  </si>
  <si>
    <t>Roundup</t>
  </si>
  <si>
    <t>INSECTICIDAS</t>
  </si>
  <si>
    <t>Lorsban 4E</t>
  </si>
  <si>
    <t>Karate</t>
  </si>
  <si>
    <t>Septiembre - Marzo</t>
  </si>
  <si>
    <t>Citroliv</t>
  </si>
  <si>
    <t>Flete</t>
  </si>
  <si>
    <t>Fertilización</t>
  </si>
  <si>
    <t>septiembre</t>
  </si>
  <si>
    <t>Riego (16 riegos 8 meses)</t>
  </si>
  <si>
    <t>Varios, cercos, conducción, tutores, etc.</t>
  </si>
  <si>
    <t xml:space="preserve">Cosecha </t>
  </si>
  <si>
    <t>Mercado Interno</t>
  </si>
  <si>
    <t>Septiembre y Diciembre</t>
  </si>
  <si>
    <t>MANZANO</t>
  </si>
  <si>
    <t>Granny Smith</t>
  </si>
  <si>
    <t>Medio</t>
  </si>
  <si>
    <t>Abril</t>
  </si>
  <si>
    <t>Heladas, Sequía</t>
  </si>
  <si>
    <t>Kg</t>
  </si>
  <si>
    <t>Score 250 EC</t>
  </si>
  <si>
    <t>Polaris 40 WP</t>
  </si>
  <si>
    <t>Octubre</t>
  </si>
  <si>
    <t>Diciembre-Febrero</t>
  </si>
  <si>
    <t>Sulfato de Zinc</t>
  </si>
  <si>
    <t>Calcio Foliar</t>
  </si>
  <si>
    <t>Sevin 85 WP</t>
  </si>
  <si>
    <t>Octubre- Diciembre</t>
  </si>
  <si>
    <t>octubre</t>
  </si>
  <si>
    <t>Hurricane 70 Wp</t>
  </si>
  <si>
    <t>Dodine 65WG</t>
  </si>
  <si>
    <t xml:space="preserve">un 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</si>
  <si>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</si>
  <si>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</si>
  <si>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RENDIMIENTO (kg/ha)</t>
  </si>
  <si>
    <t>Tebuconazole</t>
  </si>
  <si>
    <t>Marzo</t>
  </si>
  <si>
    <t>Enero 2023</t>
  </si>
  <si>
    <t>Rancagua/Todas</t>
  </si>
  <si>
    <t>3. Precio esperado por ventas corresponde a precio colocado en el domicilio del comprador (incluye Ingreso a Feria)</t>
  </si>
  <si>
    <t>ESCENARIOS COSTO UNITARIO  ($/kg)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</si>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</sst>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  <numFmt numFmtId="168" formatCode="_-* #,##0.00\ _$_-;\-* #,##0.00\ _$_-;_-* &quot;-&quot;??\ _$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4" fillId="0" borderId="17"/>
    <xf numFmtId="43" fontId="5" fillId="0" borderId="0" applyFont="0" applyFill="0" applyBorder="0" applyAlignment="0" applyProtection="0"/>
    <xf numFmtId="0" fontId="4" fillId="0" borderId="17"/>
    <xf numFmtId="0" fontId="1" fillId="0" borderId="17"/>
    <xf numFmtId="168" fontId="1" fillId="0" borderId="17" applyFont="0" applyFill="0" applyBorder="0" applyAlignment="0" applyProtection="0"/>
  </cellStyleXfs>
  <cellXfs count="176">
    <xf numFmtId="0" fontId="0" fillId="0" borderId="0" xfId="0"/>
    <xf numFmtId="0" fontId="2" fillId="2" borderId="7" xfId="0" applyFont="1" applyFill="1" applyBorder="1"/>
    <xf numFmtId="49" fontId="3" fillId="3" borderId="55" xfId="0" applyNumberFormat="1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49" fontId="6" fillId="5" borderId="48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right" vertical="center"/>
    </xf>
    <xf numFmtId="49" fontId="6" fillId="3" borderId="55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/>
    <xf numFmtId="0" fontId="2" fillId="2" borderId="50" xfId="0" applyFont="1" applyFill="1" applyBorder="1"/>
    <xf numFmtId="3" fontId="2" fillId="2" borderId="50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49" fontId="6" fillId="3" borderId="48" xfId="0" applyNumberFormat="1" applyFont="1" applyFill="1" applyBorder="1" applyAlignment="1">
      <alignment horizontal="center" vertical="center"/>
    </xf>
    <xf numFmtId="49" fontId="6" fillId="3" borderId="48" xfId="0" applyNumberFormat="1" applyFont="1" applyFill="1" applyBorder="1" applyAlignment="1">
      <alignment horizontal="center" vertical="center" wrapText="1"/>
    </xf>
    <xf numFmtId="49" fontId="6" fillId="3" borderId="48" xfId="0" applyNumberFormat="1" applyFont="1" applyFill="1" applyBorder="1" applyAlignment="1">
      <alignment horizontal="right" vertical="center" wrapText="1"/>
    </xf>
    <xf numFmtId="0" fontId="2" fillId="2" borderId="50" xfId="0" applyFont="1" applyFill="1" applyBorder="1" applyAlignment="1">
      <alignment horizontal="center"/>
    </xf>
    <xf numFmtId="0" fontId="2" fillId="2" borderId="20" xfId="0" applyFont="1" applyFill="1" applyBorder="1"/>
    <xf numFmtId="3" fontId="2" fillId="2" borderId="20" xfId="0" applyNumberFormat="1" applyFont="1" applyFill="1" applyBorder="1"/>
    <xf numFmtId="3" fontId="2" fillId="2" borderId="20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 vertical="center"/>
    </xf>
    <xf numFmtId="164" fontId="8" fillId="2" borderId="17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0" xfId="0" applyNumberFormat="1" applyFont="1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54" xfId="0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vertical="center" wrapText="1"/>
    </xf>
    <xf numFmtId="0" fontId="9" fillId="0" borderId="58" xfId="4" applyFont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/>
    <xf numFmtId="0" fontId="2" fillId="2" borderId="6" xfId="0" applyFont="1" applyFill="1" applyBorder="1"/>
    <xf numFmtId="166" fontId="2" fillId="2" borderId="6" xfId="0" applyNumberFormat="1" applyFont="1" applyFill="1" applyBorder="1" applyAlignment="1">
      <alignment horizontal="right" wrapText="1"/>
    </xf>
    <xf numFmtId="49" fontId="2" fillId="0" borderId="54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9" xfId="0" applyFont="1" applyFill="1" applyBorder="1"/>
    <xf numFmtId="0" fontId="2" fillId="0" borderId="55" xfId="0" applyNumberFormat="1" applyFont="1" applyBorder="1"/>
    <xf numFmtId="0" fontId="2" fillId="0" borderId="55" xfId="0" applyNumberFormat="1" applyFont="1" applyBorder="1" applyAlignment="1">
      <alignment horizontal="center"/>
    </xf>
    <xf numFmtId="49" fontId="2" fillId="2" borderId="55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49" fontId="2" fillId="2" borderId="55" xfId="0" applyNumberFormat="1" applyFont="1" applyFill="1" applyBorder="1" applyAlignment="1">
      <alignment wrapText="1"/>
    </xf>
    <xf numFmtId="0" fontId="2" fillId="2" borderId="55" xfId="0" applyNumberFormat="1" applyFont="1" applyFill="1" applyBorder="1" applyAlignment="1">
      <alignment horizontal="center" wrapText="1"/>
    </xf>
    <xf numFmtId="0" fontId="2" fillId="0" borderId="55" xfId="1" applyFont="1" applyBorder="1" applyAlignment="1">
      <alignment wrapText="1"/>
    </xf>
    <xf numFmtId="0" fontId="2" fillId="0" borderId="55" xfId="0" applyFont="1" applyFill="1" applyBorder="1" applyAlignment="1">
      <alignment horizontal="center" wrapText="1"/>
    </xf>
    <xf numFmtId="167" fontId="2" fillId="0" borderId="55" xfId="0" applyNumberFormat="1" applyFont="1" applyFill="1" applyBorder="1" applyAlignment="1">
      <alignment horizontal="center" wrapText="1"/>
    </xf>
    <xf numFmtId="0" fontId="2" fillId="0" borderId="55" xfId="1" applyFont="1" applyBorder="1" applyAlignment="1">
      <alignment horizontal="left" wrapText="1"/>
    </xf>
    <xf numFmtId="0" fontId="10" fillId="0" borderId="55" xfId="0" applyFont="1" applyFill="1" applyBorder="1" applyAlignment="1">
      <alignment horizontal="center" wrapText="1"/>
    </xf>
    <xf numFmtId="0" fontId="2" fillId="0" borderId="17" xfId="0" applyNumberFormat="1" applyFont="1" applyBorder="1"/>
    <xf numFmtId="0" fontId="11" fillId="0" borderId="55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2" fillId="0" borderId="55" xfId="0" applyFont="1" applyFill="1" applyBorder="1"/>
    <xf numFmtId="0" fontId="2" fillId="0" borderId="55" xfId="0" applyFont="1" applyFill="1" applyBorder="1" applyAlignment="1">
      <alignment horizont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5" xfId="0" applyNumberFormat="1" applyFont="1" applyFill="1" applyBorder="1" applyAlignment="1">
      <alignment horizontal="left" vertical="center"/>
    </xf>
    <xf numFmtId="0" fontId="2" fillId="0" borderId="55" xfId="0" applyNumberFormat="1" applyFont="1" applyFill="1" applyBorder="1"/>
    <xf numFmtId="0" fontId="10" fillId="0" borderId="55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2" fillId="0" borderId="55" xfId="0" applyNumberFormat="1" applyFont="1" applyFill="1" applyBorder="1" applyAlignment="1">
      <alignment horizontal="center"/>
    </xf>
    <xf numFmtId="0" fontId="2" fillId="0" borderId="55" xfId="0" applyFont="1" applyFill="1" applyBorder="1" applyAlignment="1">
      <alignment wrapText="1"/>
    </xf>
    <xf numFmtId="49" fontId="2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8" fillId="2" borderId="38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49" fontId="2" fillId="2" borderId="41" xfId="0" applyNumberFormat="1" applyFont="1" applyFill="1" applyBorder="1" applyAlignment="1">
      <alignment vertical="center"/>
    </xf>
    <xf numFmtId="0" fontId="2" fillId="2" borderId="17" xfId="0" applyFont="1" applyFill="1" applyBorder="1"/>
    <xf numFmtId="0" fontId="2" fillId="2" borderId="42" xfId="0" applyFont="1" applyFill="1" applyBorder="1"/>
    <xf numFmtId="49" fontId="2" fillId="2" borderId="43" xfId="0" applyNumberFormat="1" applyFont="1" applyFill="1" applyBorder="1" applyAlignment="1">
      <alignment vertical="center"/>
    </xf>
    <xf numFmtId="0" fontId="2" fillId="2" borderId="44" xfId="0" applyFont="1" applyFill="1" applyBorder="1"/>
    <xf numFmtId="0" fontId="2" fillId="2" borderId="45" xfId="0" applyFont="1" applyFill="1" applyBorder="1"/>
    <xf numFmtId="0" fontId="2" fillId="8" borderId="37" xfId="0" applyFont="1" applyFill="1" applyBorder="1"/>
    <xf numFmtId="0" fontId="2" fillId="6" borderId="17" xfId="0" applyFont="1" applyFill="1" applyBorder="1"/>
    <xf numFmtId="49" fontId="8" fillId="7" borderId="28" xfId="0" applyNumberFormat="1" applyFont="1" applyFill="1" applyBorder="1" applyAlignment="1">
      <alignment vertical="center"/>
    </xf>
    <xf numFmtId="49" fontId="8" fillId="7" borderId="18" xfId="0" applyNumberFormat="1" applyFont="1" applyFill="1" applyBorder="1" applyAlignment="1">
      <alignment horizontal="center" vertical="center"/>
    </xf>
    <xf numFmtId="49" fontId="2" fillId="7" borderId="29" xfId="0" applyNumberFormat="1" applyFont="1" applyFill="1" applyBorder="1" applyAlignment="1">
      <alignment horizontal="center"/>
    </xf>
    <xf numFmtId="49" fontId="8" fillId="2" borderId="30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2" fillId="2" borderId="31" xfId="0" applyNumberFormat="1" applyFont="1" applyFill="1" applyBorder="1"/>
    <xf numFmtId="165" fontId="8" fillId="2" borderId="6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165" fontId="8" fillId="7" borderId="33" xfId="0" applyNumberFormat="1" applyFont="1" applyFill="1" applyBorder="1" applyAlignment="1">
      <alignment vertical="center"/>
    </xf>
    <xf numFmtId="9" fontId="8" fillId="7" borderId="34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9" fontId="8" fillId="7" borderId="46" xfId="0" applyNumberFormat="1" applyFont="1" applyFill="1" applyBorder="1" applyAlignment="1">
      <alignment vertical="center"/>
    </xf>
    <xf numFmtId="3" fontId="8" fillId="7" borderId="47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165" fontId="8" fillId="7" borderId="34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/>
    <xf numFmtId="0" fontId="2" fillId="2" borderId="6" xfId="0" applyFont="1" applyFill="1" applyBorder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4" fillId="8" borderId="51" xfId="0" applyNumberFormat="1" applyFont="1" applyFill="1" applyBorder="1" applyAlignment="1">
      <alignment horizontal="center" vertical="center"/>
    </xf>
    <xf numFmtId="49" fontId="14" fillId="8" borderId="52" xfId="0" applyNumberFormat="1" applyFont="1" applyFill="1" applyBorder="1" applyAlignment="1">
      <alignment horizontal="center" vertical="center"/>
    </xf>
    <xf numFmtId="49" fontId="14" fillId="8" borderId="53" xfId="0" applyNumberFormat="1" applyFont="1" applyFill="1" applyBorder="1" applyAlignment="1">
      <alignment horizontal="center" vertical="center"/>
    </xf>
    <xf numFmtId="49" fontId="14" fillId="8" borderId="35" xfId="0" applyNumberFormat="1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3" fontId="11" fillId="0" borderId="55" xfId="0" applyNumberFormat="1" applyFont="1" applyFill="1" applyBorder="1" applyAlignment="1">
      <alignment horizontal="right" vertical="center" wrapText="1"/>
    </xf>
    <xf numFmtId="3" fontId="2" fillId="0" borderId="55" xfId="2" applyNumberFormat="1" applyFont="1" applyFill="1" applyBorder="1" applyAlignment="1">
      <alignment horizontal="right"/>
    </xf>
    <xf numFmtId="3" fontId="2" fillId="0" borderId="55" xfId="0" applyNumberFormat="1" applyFont="1" applyFill="1" applyBorder="1" applyAlignment="1">
      <alignment horizontal="right" wrapText="1"/>
    </xf>
    <xf numFmtId="0" fontId="2" fillId="0" borderId="55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/>
    </xf>
    <xf numFmtId="3" fontId="10" fillId="0" borderId="55" xfId="0" applyNumberFormat="1" applyFont="1" applyFill="1" applyBorder="1" applyAlignment="1">
      <alignment horizontal="right" vertical="center" wrapText="1"/>
    </xf>
    <xf numFmtId="3" fontId="2" fillId="0" borderId="55" xfId="0" applyNumberFormat="1" applyFont="1" applyFill="1" applyBorder="1" applyAlignment="1">
      <alignment horizontal="right"/>
    </xf>
    <xf numFmtId="0" fontId="3" fillId="3" borderId="55" xfId="0" applyFont="1" applyFill="1" applyBorder="1" applyAlignment="1">
      <alignment horizontal="right" vertical="center"/>
    </xf>
    <xf numFmtId="3" fontId="3" fillId="3" borderId="55" xfId="0" applyNumberFormat="1" applyFont="1" applyFill="1" applyBorder="1" applyAlignment="1">
      <alignment horizontal="right" vertical="center"/>
    </xf>
    <xf numFmtId="3" fontId="2" fillId="0" borderId="55" xfId="2" applyNumberFormat="1" applyFont="1" applyFill="1" applyBorder="1" applyAlignment="1">
      <alignment horizontal="right" wrapText="1"/>
    </xf>
    <xf numFmtId="3" fontId="2" fillId="2" borderId="55" xfId="0" applyNumberFormat="1" applyFont="1" applyFill="1" applyBorder="1" applyAlignment="1">
      <alignment horizontal="right" wrapText="1"/>
    </xf>
    <xf numFmtId="0" fontId="0" fillId="0" borderId="0" xfId="0" applyNumberFormat="1" applyFont="1" applyAlignment="1"/>
    <xf numFmtId="49" fontId="15" fillId="5" borderId="21" xfId="0" applyNumberFormat="1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164" fontId="15" fillId="5" borderId="23" xfId="0" applyNumberFormat="1" applyFont="1" applyFill="1" applyBorder="1" applyAlignment="1">
      <alignment vertical="center"/>
    </xf>
    <xf numFmtId="0" fontId="0" fillId="0" borderId="0" xfId="0" applyFont="1" applyAlignment="1"/>
    <xf numFmtId="49" fontId="15" fillId="3" borderId="24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5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6" fillId="5" borderId="27" xfId="0" applyFont="1" applyFill="1" applyBorder="1" applyAlignment="1">
      <alignment vertical="center"/>
    </xf>
    <xf numFmtId="164" fontId="15" fillId="9" borderId="59" xfId="0" applyNumberFormat="1" applyFont="1" applyFill="1" applyBorder="1" applyAlignment="1">
      <alignment vertical="center"/>
    </xf>
    <xf numFmtId="49" fontId="0" fillId="2" borderId="17" xfId="0" applyNumberFormat="1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164" fontId="15" fillId="2" borderId="17" xfId="0" applyNumberFormat="1" applyFont="1" applyFill="1" applyBorder="1" applyAlignment="1">
      <alignment vertical="center"/>
    </xf>
    <xf numFmtId="0" fontId="0" fillId="2" borderId="4" xfId="0" applyFont="1" applyFill="1" applyBorder="1" applyAlignment="1"/>
    <xf numFmtId="49" fontId="17" fillId="3" borderId="13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8" fillId="2" borderId="13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horizontal="right" vertical="center"/>
    </xf>
    <xf numFmtId="0" fontId="0" fillId="0" borderId="0" xfId="0" applyNumberFormat="1"/>
    <xf numFmtId="3" fontId="3" fillId="3" borderId="13" xfId="0" applyNumberFormat="1" applyFont="1" applyFill="1" applyBorder="1" applyAlignment="1">
      <alignment vertical="center"/>
    </xf>
  </cellXfs>
  <cellStyles count="6">
    <cellStyle name="Millares" xfId="2" builtinId="3"/>
    <cellStyle name="Millares 2" xfId="5"/>
    <cellStyle name="Normal" xfId="0" builtinId="0"/>
    <cellStyle name="Normal 2" xfId="1"/>
    <cellStyle name="Normal 2 3" xfId="3"/>
    <cellStyle name="Normal 3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16144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0"/>
          <a:ext cx="6794555" cy="1194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B1" zoomScale="118" zoomScaleNormal="118" workbookViewId="0">
      <selection activeCell="F94" sqref="F94"/>
    </sheetView>
  </sheetViews>
  <sheetFormatPr baseColWidth="10" defaultColWidth="10.85546875" defaultRowHeight="11.25" customHeight="1"/>
  <cols>
    <col min="1" max="1" width="15.42578125" style="52" customWidth="1"/>
    <col min="2" max="2" width="21.28515625" style="52" customWidth="1"/>
    <col min="3" max="3" width="17" style="52" customWidth="1"/>
    <col min="4" max="4" width="14.85546875" style="52" customWidth="1"/>
    <col min="5" max="5" width="14.42578125" style="52" customWidth="1"/>
    <col min="6" max="6" width="16.85546875" style="52" customWidth="1"/>
    <col min="7" max="7" width="17.140625" style="123" customWidth="1"/>
    <col min="8" max="8" width="33.42578125" style="52" customWidth="1"/>
    <col min="9" max="255" width="10.85546875" style="52" customWidth="1"/>
    <col min="256" max="16384" width="10.85546875" style="53"/>
  </cols>
  <sheetData>
    <row r="1" spans="1:7" ht="15" customHeight="1">
      <c r="A1" s="50"/>
      <c r="B1" s="50"/>
      <c r="C1" s="50"/>
      <c r="D1" s="50"/>
      <c r="E1" s="50"/>
      <c r="F1" s="50"/>
      <c r="G1" s="51"/>
    </row>
    <row r="2" spans="1:7" ht="15" customHeight="1">
      <c r="A2" s="50"/>
      <c r="B2" s="50"/>
      <c r="C2" s="50"/>
      <c r="D2" s="50"/>
      <c r="E2" s="50"/>
      <c r="F2" s="50"/>
      <c r="G2" s="51"/>
    </row>
    <row r="3" spans="1:7" ht="15" customHeight="1">
      <c r="A3" s="50"/>
      <c r="B3" s="50"/>
      <c r="C3" s="50"/>
      <c r="D3" s="50"/>
      <c r="E3" s="50"/>
      <c r="F3" s="50"/>
      <c r="G3" s="51"/>
    </row>
    <row r="4" spans="1:7" ht="15" customHeight="1">
      <c r="A4" s="50"/>
      <c r="B4" s="50"/>
      <c r="C4" s="50"/>
      <c r="D4" s="50"/>
      <c r="E4" s="50"/>
      <c r="F4" s="50"/>
      <c r="G4" s="51"/>
    </row>
    <row r="5" spans="1:7" ht="15" customHeight="1">
      <c r="A5" s="50"/>
      <c r="B5" s="50"/>
      <c r="C5" s="50"/>
      <c r="D5" s="50"/>
      <c r="E5" s="50"/>
      <c r="F5" s="50"/>
      <c r="G5" s="51"/>
    </row>
    <row r="6" spans="1:7" ht="15" customHeight="1">
      <c r="A6" s="50"/>
      <c r="B6" s="50"/>
      <c r="C6" s="50"/>
      <c r="D6" s="50"/>
      <c r="E6" s="50"/>
      <c r="F6" s="50"/>
      <c r="G6" s="51"/>
    </row>
    <row r="7" spans="1:7" ht="15" customHeight="1">
      <c r="A7" s="50"/>
      <c r="B7" s="54"/>
      <c r="C7" s="7"/>
      <c r="D7" s="50"/>
      <c r="E7" s="7"/>
      <c r="F7" s="7"/>
      <c r="G7" s="55"/>
    </row>
    <row r="8" spans="1:7" ht="12" customHeight="1">
      <c r="A8" s="56"/>
      <c r="B8" s="4" t="s">
        <v>0</v>
      </c>
      <c r="C8" s="57" t="s">
        <v>101</v>
      </c>
      <c r="D8" s="1"/>
      <c r="E8" s="125" t="s">
        <v>121</v>
      </c>
      <c r="F8" s="126"/>
      <c r="G8" s="58">
        <v>55000</v>
      </c>
    </row>
    <row r="9" spans="1:7" ht="18" customHeight="1">
      <c r="A9" s="56"/>
      <c r="B9" s="59" t="s">
        <v>1</v>
      </c>
      <c r="C9" s="60" t="s">
        <v>102</v>
      </c>
      <c r="D9" s="1"/>
      <c r="E9" s="127" t="s">
        <v>64</v>
      </c>
      <c r="F9" s="128"/>
      <c r="G9" s="61" t="s">
        <v>104</v>
      </c>
    </row>
    <row r="10" spans="1:7" ht="14.25" customHeight="1">
      <c r="A10" s="56"/>
      <c r="B10" s="59" t="s">
        <v>2</v>
      </c>
      <c r="C10" s="57" t="s">
        <v>103</v>
      </c>
      <c r="D10" s="1"/>
      <c r="E10" s="127" t="s">
        <v>63</v>
      </c>
      <c r="F10" s="128"/>
      <c r="G10" s="62">
        <v>150</v>
      </c>
    </row>
    <row r="11" spans="1:7" ht="11.25" customHeight="1">
      <c r="A11" s="56"/>
      <c r="B11" s="59" t="s">
        <v>3</v>
      </c>
      <c r="C11" s="57" t="s">
        <v>61</v>
      </c>
      <c r="D11" s="1"/>
      <c r="E11" s="63" t="s">
        <v>4</v>
      </c>
      <c r="F11" s="64"/>
      <c r="G11" s="65">
        <f>(G8*G10)</f>
        <v>8250000</v>
      </c>
    </row>
    <row r="12" spans="1:7" ht="11.25" customHeight="1">
      <c r="A12" s="56"/>
      <c r="B12" s="59" t="s">
        <v>5</v>
      </c>
      <c r="C12" s="57" t="s">
        <v>62</v>
      </c>
      <c r="D12" s="1"/>
      <c r="E12" s="127" t="s">
        <v>6</v>
      </c>
      <c r="F12" s="128"/>
      <c r="G12" s="61" t="s">
        <v>99</v>
      </c>
    </row>
    <row r="13" spans="1:7" ht="13.5" customHeight="1">
      <c r="A13" s="56"/>
      <c r="B13" s="59" t="s">
        <v>7</v>
      </c>
      <c r="C13" s="57" t="s">
        <v>125</v>
      </c>
      <c r="D13" s="1"/>
      <c r="E13" s="127" t="s">
        <v>8</v>
      </c>
      <c r="F13" s="128"/>
      <c r="G13" s="61" t="s">
        <v>123</v>
      </c>
    </row>
    <row r="14" spans="1:7" ht="13.5">
      <c r="A14" s="56"/>
      <c r="B14" s="59" t="s">
        <v>9</v>
      </c>
      <c r="C14" s="66" t="s">
        <v>124</v>
      </c>
      <c r="D14" s="1"/>
      <c r="E14" s="129" t="s">
        <v>10</v>
      </c>
      <c r="F14" s="130"/>
      <c r="G14" s="124" t="s">
        <v>105</v>
      </c>
    </row>
    <row r="15" spans="1:7" ht="12" customHeight="1">
      <c r="A15" s="50"/>
      <c r="B15" s="5"/>
      <c r="C15" s="6"/>
      <c r="D15" s="7"/>
      <c r="E15" s="8"/>
      <c r="F15" s="8"/>
      <c r="G15" s="9"/>
    </row>
    <row r="16" spans="1:7" ht="12" customHeight="1">
      <c r="A16" s="67"/>
      <c r="B16" s="131" t="s">
        <v>11</v>
      </c>
      <c r="C16" s="132"/>
      <c r="D16" s="132"/>
      <c r="E16" s="132"/>
      <c r="F16" s="132"/>
      <c r="G16" s="132"/>
    </row>
    <row r="17" spans="1:13" ht="12" customHeight="1">
      <c r="A17" s="50"/>
      <c r="B17" s="10"/>
      <c r="C17" s="11"/>
      <c r="D17" s="11"/>
      <c r="E17" s="11"/>
      <c r="F17" s="12"/>
      <c r="G17" s="13"/>
    </row>
    <row r="18" spans="1:13" ht="12" customHeight="1">
      <c r="A18" s="56"/>
      <c r="B18" s="14" t="s">
        <v>12</v>
      </c>
      <c r="C18" s="15"/>
      <c r="D18" s="16"/>
      <c r="E18" s="16"/>
      <c r="F18" s="16"/>
      <c r="G18" s="17"/>
    </row>
    <row r="19" spans="1:13" ht="24" customHeight="1">
      <c r="A19" s="68"/>
      <c r="B19" s="18" t="s">
        <v>13</v>
      </c>
      <c r="C19" s="18" t="s">
        <v>14</v>
      </c>
      <c r="D19" s="18" t="s">
        <v>15</v>
      </c>
      <c r="E19" s="18" t="s">
        <v>16</v>
      </c>
      <c r="F19" s="18" t="s">
        <v>17</v>
      </c>
      <c r="G19" s="18" t="s">
        <v>18</v>
      </c>
    </row>
    <row r="20" spans="1:13" ht="12.75" customHeight="1">
      <c r="A20" s="68"/>
      <c r="B20" s="69" t="s">
        <v>65</v>
      </c>
      <c r="C20" s="70" t="s">
        <v>19</v>
      </c>
      <c r="D20" s="70">
        <v>25</v>
      </c>
      <c r="E20" s="71" t="s">
        <v>68</v>
      </c>
      <c r="F20" s="148">
        <v>28000</v>
      </c>
      <c r="G20" s="148">
        <f t="shared" ref="G20:G22" si="0">D20*F20</f>
        <v>700000</v>
      </c>
      <c r="L20" s="72"/>
      <c r="M20" s="72"/>
    </row>
    <row r="21" spans="1:13" ht="12.75" customHeight="1">
      <c r="A21" s="68"/>
      <c r="B21" s="69" t="s">
        <v>66</v>
      </c>
      <c r="C21" s="70" t="s">
        <v>19</v>
      </c>
      <c r="D21" s="70">
        <v>5</v>
      </c>
      <c r="E21" s="71" t="s">
        <v>69</v>
      </c>
      <c r="F21" s="148">
        <v>30000</v>
      </c>
      <c r="G21" s="148">
        <f t="shared" si="0"/>
        <v>150000</v>
      </c>
      <c r="L21" s="72"/>
      <c r="M21" s="72"/>
    </row>
    <row r="22" spans="1:13" ht="12.75" customHeight="1">
      <c r="A22" s="68"/>
      <c r="B22" s="69" t="s">
        <v>67</v>
      </c>
      <c r="C22" s="70" t="s">
        <v>19</v>
      </c>
      <c r="D22" s="70">
        <v>4</v>
      </c>
      <c r="E22" s="71" t="s">
        <v>70</v>
      </c>
      <c r="F22" s="148">
        <v>25000</v>
      </c>
      <c r="G22" s="148">
        <f t="shared" si="0"/>
        <v>100000</v>
      </c>
      <c r="L22" s="72"/>
      <c r="M22" s="72"/>
    </row>
    <row r="23" spans="1:13" ht="12.75" customHeight="1">
      <c r="A23" s="68"/>
      <c r="B23" s="69" t="s">
        <v>96</v>
      </c>
      <c r="C23" s="70" t="s">
        <v>19</v>
      </c>
      <c r="D23" s="70">
        <v>8</v>
      </c>
      <c r="E23" s="71" t="s">
        <v>71</v>
      </c>
      <c r="F23" s="148">
        <v>25000</v>
      </c>
      <c r="G23" s="148">
        <f>D23*F23</f>
        <v>200000</v>
      </c>
      <c r="L23" s="72"/>
      <c r="M23" s="72"/>
    </row>
    <row r="24" spans="1:13" ht="12.75" customHeight="1">
      <c r="A24" s="68"/>
      <c r="B24" s="69" t="s">
        <v>98</v>
      </c>
      <c r="C24" s="70" t="s">
        <v>19</v>
      </c>
      <c r="D24" s="70">
        <v>35</v>
      </c>
      <c r="E24" s="71" t="s">
        <v>72</v>
      </c>
      <c r="F24" s="148">
        <v>40000</v>
      </c>
      <c r="G24" s="148">
        <f>D24*F24</f>
        <v>1400000</v>
      </c>
      <c r="M24" s="72"/>
    </row>
    <row r="25" spans="1:13" ht="12.75" customHeight="1">
      <c r="A25" s="68"/>
      <c r="B25" s="69" t="s">
        <v>97</v>
      </c>
      <c r="C25" s="70" t="s">
        <v>19</v>
      </c>
      <c r="D25" s="70">
        <v>4</v>
      </c>
      <c r="E25" s="71" t="s">
        <v>70</v>
      </c>
      <c r="F25" s="148">
        <v>25000</v>
      </c>
      <c r="G25" s="148">
        <f>D25*F25</f>
        <v>100000</v>
      </c>
      <c r="M25" s="72"/>
    </row>
    <row r="26" spans="1:13" ht="12.75" customHeight="1">
      <c r="A26" s="68"/>
      <c r="B26" s="73" t="s">
        <v>57</v>
      </c>
      <c r="C26" s="71" t="s">
        <v>19</v>
      </c>
      <c r="D26" s="74">
        <v>10</v>
      </c>
      <c r="E26" s="71" t="s">
        <v>70</v>
      </c>
      <c r="F26" s="148">
        <v>25000</v>
      </c>
      <c r="G26" s="148">
        <f>D26*F26</f>
        <v>250000</v>
      </c>
      <c r="M26" s="72"/>
    </row>
    <row r="27" spans="1:13" ht="12.75" customHeight="1">
      <c r="A27" s="68"/>
      <c r="B27" s="73" t="s">
        <v>56</v>
      </c>
      <c r="C27" s="71" t="s">
        <v>19</v>
      </c>
      <c r="D27" s="74">
        <v>4</v>
      </c>
      <c r="E27" s="71" t="s">
        <v>100</v>
      </c>
      <c r="F27" s="148">
        <v>25000</v>
      </c>
      <c r="G27" s="148">
        <f>D27*F27</f>
        <v>100000</v>
      </c>
      <c r="M27" s="72"/>
    </row>
    <row r="28" spans="1:13" ht="12.75" customHeight="1">
      <c r="A28" s="68"/>
      <c r="B28" s="2" t="s">
        <v>20</v>
      </c>
      <c r="C28" s="3"/>
      <c r="D28" s="3"/>
      <c r="E28" s="3"/>
      <c r="F28" s="145"/>
      <c r="G28" s="146">
        <f>SUM(G20:G27)</f>
        <v>3000000</v>
      </c>
    </row>
    <row r="29" spans="1:13" ht="12" customHeight="1">
      <c r="A29" s="50"/>
      <c r="B29" s="19"/>
      <c r="C29" s="20"/>
      <c r="D29" s="20"/>
      <c r="E29" s="20"/>
      <c r="F29" s="21"/>
      <c r="G29" s="22"/>
    </row>
    <row r="30" spans="1:13" ht="12" customHeight="1">
      <c r="A30" s="56"/>
      <c r="B30" s="23" t="s">
        <v>21</v>
      </c>
      <c r="C30" s="24"/>
      <c r="D30" s="25"/>
      <c r="E30" s="25"/>
      <c r="F30" s="26"/>
      <c r="G30" s="27"/>
    </row>
    <row r="31" spans="1:13" ht="24" customHeight="1">
      <c r="A31" s="56"/>
      <c r="B31" s="28" t="s">
        <v>13</v>
      </c>
      <c r="C31" s="29" t="s">
        <v>14</v>
      </c>
      <c r="D31" s="29" t="s">
        <v>15</v>
      </c>
      <c r="E31" s="28" t="s">
        <v>54</v>
      </c>
      <c r="F31" s="29" t="s">
        <v>17</v>
      </c>
      <c r="G31" s="28" t="s">
        <v>18</v>
      </c>
    </row>
    <row r="32" spans="1:13" ht="12" customHeight="1">
      <c r="A32" s="56"/>
      <c r="B32" s="30"/>
      <c r="C32" s="31" t="s">
        <v>54</v>
      </c>
      <c r="D32" s="31" t="s">
        <v>54</v>
      </c>
      <c r="E32" s="31" t="s">
        <v>54</v>
      </c>
      <c r="F32" s="32" t="s">
        <v>54</v>
      </c>
      <c r="G32" s="33"/>
    </row>
    <row r="33" spans="1:13" ht="12" customHeight="1">
      <c r="A33" s="56"/>
      <c r="B33" s="34" t="s">
        <v>22</v>
      </c>
      <c r="C33" s="35"/>
      <c r="D33" s="35"/>
      <c r="E33" s="35"/>
      <c r="F33" s="36"/>
      <c r="G33" s="146">
        <f>SUM(G32:G32)</f>
        <v>0</v>
      </c>
    </row>
    <row r="34" spans="1:13" ht="12" customHeight="1">
      <c r="A34" s="50"/>
      <c r="B34" s="37"/>
      <c r="C34" s="38"/>
      <c r="D34" s="38"/>
      <c r="E34" s="38"/>
      <c r="F34" s="39"/>
      <c r="G34" s="40"/>
    </row>
    <row r="35" spans="1:13" ht="12" customHeight="1">
      <c r="A35" s="56"/>
      <c r="B35" s="23" t="s">
        <v>23</v>
      </c>
      <c r="C35" s="24"/>
      <c r="D35" s="25"/>
      <c r="E35" s="25"/>
      <c r="F35" s="26"/>
      <c r="G35" s="27"/>
    </row>
    <row r="36" spans="1:13" ht="24" customHeight="1">
      <c r="A36" s="56"/>
      <c r="B36" s="41" t="s">
        <v>13</v>
      </c>
      <c r="C36" s="41" t="s">
        <v>14</v>
      </c>
      <c r="D36" s="41" t="s">
        <v>15</v>
      </c>
      <c r="E36" s="41" t="s">
        <v>16</v>
      </c>
      <c r="F36" s="42" t="s">
        <v>17</v>
      </c>
      <c r="G36" s="41" t="s">
        <v>18</v>
      </c>
    </row>
    <row r="37" spans="1:13" ht="12.75" customHeight="1">
      <c r="A37" s="68"/>
      <c r="B37" s="75" t="s">
        <v>73</v>
      </c>
      <c r="C37" s="76" t="s">
        <v>24</v>
      </c>
      <c r="D37" s="77">
        <v>0.6</v>
      </c>
      <c r="E37" s="76" t="s">
        <v>71</v>
      </c>
      <c r="F37" s="147">
        <v>150000</v>
      </c>
      <c r="G37" s="148">
        <f>D37*F37</f>
        <v>90000</v>
      </c>
      <c r="M37" s="72"/>
    </row>
    <row r="38" spans="1:13" ht="12.75" customHeight="1">
      <c r="A38" s="68"/>
      <c r="B38" s="75" t="s">
        <v>94</v>
      </c>
      <c r="C38" s="76" t="s">
        <v>24</v>
      </c>
      <c r="D38" s="77">
        <v>1</v>
      </c>
      <c r="E38" s="76" t="s">
        <v>95</v>
      </c>
      <c r="F38" s="147">
        <v>120000</v>
      </c>
      <c r="G38" s="148">
        <f>D38*F38</f>
        <v>120000</v>
      </c>
      <c r="M38" s="72"/>
    </row>
    <row r="39" spans="1:13" ht="12.75" customHeight="1">
      <c r="A39" s="68"/>
      <c r="B39" s="75" t="s">
        <v>67</v>
      </c>
      <c r="C39" s="76" t="s">
        <v>24</v>
      </c>
      <c r="D39" s="76">
        <v>2</v>
      </c>
      <c r="E39" s="76" t="s">
        <v>70</v>
      </c>
      <c r="F39" s="147">
        <v>120000</v>
      </c>
      <c r="G39" s="148">
        <f t="shared" ref="G39:G40" si="1">D39*F39</f>
        <v>240000</v>
      </c>
      <c r="M39" s="72"/>
    </row>
    <row r="40" spans="1:13" ht="12.75" customHeight="1">
      <c r="A40" s="68"/>
      <c r="B40" s="78" t="s">
        <v>74</v>
      </c>
      <c r="C40" s="76" t="s">
        <v>24</v>
      </c>
      <c r="D40" s="76">
        <v>0.33</v>
      </c>
      <c r="E40" s="76" t="s">
        <v>75</v>
      </c>
      <c r="F40" s="147">
        <v>150000</v>
      </c>
      <c r="G40" s="148">
        <f t="shared" si="1"/>
        <v>49500</v>
      </c>
      <c r="M40" s="72"/>
    </row>
    <row r="41" spans="1:13" ht="12.75" customHeight="1">
      <c r="A41" s="68"/>
      <c r="B41" s="75" t="s">
        <v>76</v>
      </c>
      <c r="C41" s="76" t="s">
        <v>24</v>
      </c>
      <c r="D41" s="76">
        <v>0.33</v>
      </c>
      <c r="E41" s="76" t="s">
        <v>77</v>
      </c>
      <c r="F41" s="147">
        <v>150000</v>
      </c>
      <c r="G41" s="148">
        <f t="shared" ref="G41:G44" si="2">D41*F41</f>
        <v>49500</v>
      </c>
      <c r="M41" s="72"/>
    </row>
    <row r="42" spans="1:13" ht="12.75" customHeight="1">
      <c r="A42" s="68"/>
      <c r="B42" s="75" t="s">
        <v>78</v>
      </c>
      <c r="C42" s="76" t="s">
        <v>24</v>
      </c>
      <c r="D42" s="76">
        <v>3</v>
      </c>
      <c r="E42" s="76" t="s">
        <v>72</v>
      </c>
      <c r="F42" s="147">
        <v>120000</v>
      </c>
      <c r="G42" s="148">
        <f t="shared" si="2"/>
        <v>360000</v>
      </c>
      <c r="M42" s="72"/>
    </row>
    <row r="43" spans="1:13" ht="12.75" customHeight="1">
      <c r="A43" s="68"/>
      <c r="B43" s="75" t="s">
        <v>79</v>
      </c>
      <c r="C43" s="76" t="s">
        <v>24</v>
      </c>
      <c r="D43" s="79">
        <v>5</v>
      </c>
      <c r="E43" s="76" t="s">
        <v>70</v>
      </c>
      <c r="F43" s="147">
        <v>100000</v>
      </c>
      <c r="G43" s="148">
        <f t="shared" si="2"/>
        <v>500000</v>
      </c>
      <c r="M43" s="72"/>
    </row>
    <row r="44" spans="1:13" ht="12.75" customHeight="1">
      <c r="A44" s="68"/>
      <c r="B44" s="75" t="s">
        <v>58</v>
      </c>
      <c r="C44" s="76" t="s">
        <v>24</v>
      </c>
      <c r="D44" s="76">
        <v>0.5</v>
      </c>
      <c r="E44" s="76" t="s">
        <v>70</v>
      </c>
      <c r="F44" s="147">
        <v>150000</v>
      </c>
      <c r="G44" s="148">
        <f t="shared" si="2"/>
        <v>75000</v>
      </c>
      <c r="M44" s="72"/>
    </row>
    <row r="45" spans="1:13" ht="12.75" customHeight="1">
      <c r="A45" s="68"/>
      <c r="B45" s="2" t="s">
        <v>25</v>
      </c>
      <c r="C45" s="3"/>
      <c r="D45" s="3"/>
      <c r="E45" s="3"/>
      <c r="F45" s="145"/>
      <c r="G45" s="146">
        <f>SUM(G37:G44)</f>
        <v>1484000</v>
      </c>
    </row>
    <row r="46" spans="1:13" ht="12" customHeight="1">
      <c r="A46" s="50"/>
      <c r="B46" s="19"/>
      <c r="C46" s="20"/>
      <c r="D46" s="20"/>
      <c r="E46" s="20"/>
      <c r="F46" s="21"/>
      <c r="G46" s="22"/>
    </row>
    <row r="47" spans="1:13" ht="12" customHeight="1">
      <c r="A47" s="56"/>
      <c r="B47" s="23" t="s">
        <v>26</v>
      </c>
      <c r="C47" s="24"/>
      <c r="D47" s="25"/>
      <c r="E47" s="25"/>
      <c r="F47" s="26"/>
      <c r="G47" s="27"/>
    </row>
    <row r="48" spans="1:13" ht="24" customHeight="1">
      <c r="A48" s="56"/>
      <c r="B48" s="42" t="s">
        <v>27</v>
      </c>
      <c r="C48" s="42" t="s">
        <v>28</v>
      </c>
      <c r="D48" s="42" t="s">
        <v>29</v>
      </c>
      <c r="E48" s="42" t="s">
        <v>16</v>
      </c>
      <c r="F48" s="42" t="s">
        <v>17</v>
      </c>
      <c r="G48" s="43" t="s">
        <v>18</v>
      </c>
      <c r="K48" s="80"/>
    </row>
    <row r="49" spans="1:13" ht="12.75" customHeight="1">
      <c r="A49" s="68"/>
      <c r="B49" s="81" t="s">
        <v>80</v>
      </c>
      <c r="C49" s="82"/>
      <c r="D49" s="82"/>
      <c r="E49" s="82"/>
      <c r="F49" s="138"/>
      <c r="G49" s="138"/>
      <c r="K49" s="80"/>
    </row>
    <row r="50" spans="1:13" ht="12.75" customHeight="1">
      <c r="A50" s="68"/>
      <c r="B50" s="83" t="s">
        <v>55</v>
      </c>
      <c r="C50" s="84" t="s">
        <v>59</v>
      </c>
      <c r="D50" s="84">
        <v>250</v>
      </c>
      <c r="E50" s="84" t="s">
        <v>81</v>
      </c>
      <c r="F50" s="139">
        <v>800</v>
      </c>
      <c r="G50" s="140">
        <f t="shared" ref="G50:G51" si="3">(D50*F50)</f>
        <v>200000</v>
      </c>
      <c r="K50" s="80"/>
      <c r="M50" s="72"/>
    </row>
    <row r="51" spans="1:13" ht="12.75" customHeight="1">
      <c r="A51" s="68"/>
      <c r="B51" s="69" t="s">
        <v>112</v>
      </c>
      <c r="C51" s="85" t="s">
        <v>106</v>
      </c>
      <c r="D51" s="85">
        <v>20</v>
      </c>
      <c r="E51" s="84" t="s">
        <v>83</v>
      </c>
      <c r="F51" s="141">
        <v>6770</v>
      </c>
      <c r="G51" s="140">
        <f t="shared" si="3"/>
        <v>135400</v>
      </c>
      <c r="K51" s="80"/>
      <c r="M51" s="72"/>
    </row>
    <row r="52" spans="1:13" ht="12.75" customHeight="1">
      <c r="A52" s="68"/>
      <c r="B52" s="83" t="s">
        <v>84</v>
      </c>
      <c r="C52" s="84" t="s">
        <v>82</v>
      </c>
      <c r="D52" s="84">
        <v>20</v>
      </c>
      <c r="E52" s="84" t="s">
        <v>83</v>
      </c>
      <c r="F52" s="139">
        <v>7440</v>
      </c>
      <c r="G52" s="140">
        <f>(D52*F52)</f>
        <v>148800</v>
      </c>
      <c r="K52" s="80"/>
      <c r="M52" s="72"/>
    </row>
    <row r="53" spans="1:13" ht="12.75" customHeight="1">
      <c r="A53" s="68"/>
      <c r="B53" s="83" t="s">
        <v>60</v>
      </c>
      <c r="C53" s="84" t="s">
        <v>59</v>
      </c>
      <c r="D53" s="84">
        <v>150</v>
      </c>
      <c r="E53" s="84" t="s">
        <v>81</v>
      </c>
      <c r="F53" s="139">
        <v>1100</v>
      </c>
      <c r="G53" s="140">
        <f>(D53*F53)</f>
        <v>165000</v>
      </c>
      <c r="L53" s="72"/>
      <c r="M53" s="72"/>
    </row>
    <row r="54" spans="1:13" ht="12.75" customHeight="1">
      <c r="A54" s="68"/>
      <c r="B54" s="83" t="s">
        <v>111</v>
      </c>
      <c r="C54" s="84" t="s">
        <v>59</v>
      </c>
      <c r="D54" s="84">
        <v>15</v>
      </c>
      <c r="E54" s="84" t="s">
        <v>81</v>
      </c>
      <c r="F54" s="139">
        <v>1100</v>
      </c>
      <c r="G54" s="140">
        <f>(D54*F54)</f>
        <v>16500</v>
      </c>
      <c r="L54" s="72"/>
      <c r="M54" s="72"/>
    </row>
    <row r="55" spans="1:13" ht="12.75" customHeight="1">
      <c r="A55" s="68"/>
      <c r="B55" s="81" t="s">
        <v>85</v>
      </c>
      <c r="C55" s="84"/>
      <c r="D55" s="82"/>
      <c r="E55" s="82"/>
      <c r="F55" s="138"/>
      <c r="G55" s="140"/>
      <c r="K55" s="80"/>
      <c r="L55" s="72"/>
      <c r="M55" s="72"/>
    </row>
    <row r="56" spans="1:13" ht="12.75" customHeight="1">
      <c r="A56" s="68"/>
      <c r="B56" s="86" t="s">
        <v>117</v>
      </c>
      <c r="C56" s="70" t="s">
        <v>59</v>
      </c>
      <c r="D56" s="70">
        <v>2</v>
      </c>
      <c r="E56" s="70" t="s">
        <v>69</v>
      </c>
      <c r="F56" s="142">
        <v>35000</v>
      </c>
      <c r="G56" s="140">
        <f>(D56*F56)</f>
        <v>70000</v>
      </c>
      <c r="K56" s="80"/>
      <c r="L56" s="72"/>
      <c r="M56" s="72"/>
    </row>
    <row r="57" spans="1:13" ht="12.75" customHeight="1">
      <c r="A57" s="68"/>
      <c r="B57" s="86" t="s">
        <v>122</v>
      </c>
      <c r="C57" s="70" t="s">
        <v>82</v>
      </c>
      <c r="D57" s="70">
        <v>1</v>
      </c>
      <c r="E57" s="70" t="s">
        <v>83</v>
      </c>
      <c r="F57" s="142">
        <v>22000</v>
      </c>
      <c r="G57" s="140">
        <f>(D57*F57)</f>
        <v>22000</v>
      </c>
      <c r="K57" s="80"/>
      <c r="L57" s="72"/>
      <c r="M57" s="72"/>
    </row>
    <row r="58" spans="1:13" ht="12.75" customHeight="1">
      <c r="A58" s="68"/>
      <c r="B58" s="87" t="s">
        <v>107</v>
      </c>
      <c r="C58" s="70" t="s">
        <v>59</v>
      </c>
      <c r="D58" s="70">
        <v>1</v>
      </c>
      <c r="E58" s="70" t="s">
        <v>109</v>
      </c>
      <c r="F58" s="142">
        <v>42000</v>
      </c>
      <c r="G58" s="140">
        <f>(D58*F58)</f>
        <v>42000</v>
      </c>
      <c r="K58" s="80"/>
      <c r="L58" s="72"/>
      <c r="M58" s="72"/>
    </row>
    <row r="59" spans="1:13" ht="12.75" customHeight="1">
      <c r="A59" s="68"/>
      <c r="B59" s="81" t="s">
        <v>86</v>
      </c>
      <c r="C59" s="84"/>
      <c r="D59" s="84"/>
      <c r="E59" s="84"/>
      <c r="F59" s="139"/>
      <c r="G59" s="140"/>
      <c r="L59" s="72"/>
      <c r="M59" s="72"/>
    </row>
    <row r="60" spans="1:13" ht="12.75" customHeight="1">
      <c r="A60" s="68"/>
      <c r="B60" s="83" t="s">
        <v>87</v>
      </c>
      <c r="C60" s="84" t="s">
        <v>82</v>
      </c>
      <c r="D60" s="84">
        <v>4</v>
      </c>
      <c r="E60" s="84" t="s">
        <v>91</v>
      </c>
      <c r="F60" s="139">
        <v>12000</v>
      </c>
      <c r="G60" s="140">
        <f>(D60*F60)</f>
        <v>48000</v>
      </c>
      <c r="L60" s="72"/>
      <c r="M60" s="72"/>
    </row>
    <row r="61" spans="1:13" ht="12.75" customHeight="1">
      <c r="A61" s="68"/>
      <c r="B61" s="81" t="s">
        <v>88</v>
      </c>
      <c r="C61" s="84"/>
      <c r="D61" s="84"/>
      <c r="E61" s="84"/>
      <c r="F61" s="139"/>
      <c r="G61" s="140"/>
    </row>
    <row r="62" spans="1:13" ht="12.75" customHeight="1">
      <c r="A62" s="68"/>
      <c r="B62" s="88" t="s">
        <v>89</v>
      </c>
      <c r="C62" s="89" t="s">
        <v>82</v>
      </c>
      <c r="D62" s="89">
        <v>5</v>
      </c>
      <c r="E62" s="89" t="s">
        <v>77</v>
      </c>
      <c r="F62" s="143">
        <v>13000</v>
      </c>
      <c r="G62" s="140">
        <f>(D62*F62)</f>
        <v>65000</v>
      </c>
      <c r="L62" s="72"/>
      <c r="M62" s="72"/>
    </row>
    <row r="63" spans="1:13" ht="12.75" customHeight="1">
      <c r="A63" s="68"/>
      <c r="B63" s="69" t="s">
        <v>108</v>
      </c>
      <c r="C63" s="70" t="s">
        <v>59</v>
      </c>
      <c r="D63" s="90">
        <v>4</v>
      </c>
      <c r="E63" s="90" t="s">
        <v>114</v>
      </c>
      <c r="F63" s="143">
        <v>16000</v>
      </c>
      <c r="G63" s="140">
        <f t="shared" ref="G63:G65" si="4">(D63*F63)</f>
        <v>64000</v>
      </c>
      <c r="L63" s="72"/>
      <c r="M63" s="72"/>
    </row>
    <row r="64" spans="1:13" ht="12.75" customHeight="1">
      <c r="A64" s="68"/>
      <c r="B64" s="69" t="s">
        <v>113</v>
      </c>
      <c r="C64" s="70" t="s">
        <v>59</v>
      </c>
      <c r="D64" s="90">
        <v>2</v>
      </c>
      <c r="E64" s="90" t="s">
        <v>115</v>
      </c>
      <c r="F64" s="139">
        <v>56890</v>
      </c>
      <c r="G64" s="140">
        <f t="shared" si="4"/>
        <v>113780</v>
      </c>
      <c r="L64" s="72"/>
      <c r="M64" s="72"/>
    </row>
    <row r="65" spans="1:255" ht="12.75" customHeight="1">
      <c r="A65" s="68"/>
      <c r="B65" s="69" t="s">
        <v>116</v>
      </c>
      <c r="C65" s="70" t="s">
        <v>59</v>
      </c>
      <c r="D65" s="90">
        <v>0.5</v>
      </c>
      <c r="E65" s="90" t="s">
        <v>110</v>
      </c>
      <c r="F65" s="139">
        <v>100000</v>
      </c>
      <c r="G65" s="140">
        <f t="shared" si="4"/>
        <v>50000</v>
      </c>
      <c r="L65" s="72"/>
      <c r="M65" s="72"/>
    </row>
    <row r="66" spans="1:255" ht="12.75" customHeight="1">
      <c r="A66" s="68"/>
      <c r="B66" s="91" t="s">
        <v>90</v>
      </c>
      <c r="C66" s="84" t="s">
        <v>82</v>
      </c>
      <c r="D66" s="76">
        <v>1</v>
      </c>
      <c r="E66" s="76" t="s">
        <v>91</v>
      </c>
      <c r="F66" s="139">
        <v>42000</v>
      </c>
      <c r="G66" s="140">
        <f>(D66*F66)</f>
        <v>42000</v>
      </c>
      <c r="L66" s="72"/>
      <c r="M66" s="72"/>
    </row>
    <row r="67" spans="1:255" ht="12.75" customHeight="1">
      <c r="A67" s="68"/>
      <c r="B67" s="83" t="s">
        <v>92</v>
      </c>
      <c r="C67" s="84" t="s">
        <v>82</v>
      </c>
      <c r="D67" s="84">
        <v>40</v>
      </c>
      <c r="E67" s="84" t="s">
        <v>75</v>
      </c>
      <c r="F67" s="144">
        <v>2300</v>
      </c>
      <c r="G67" s="140">
        <f>(D67*F67)</f>
        <v>92000</v>
      </c>
      <c r="L67" s="72"/>
      <c r="M67" s="72"/>
    </row>
    <row r="68" spans="1:255" ht="13.5" customHeight="1">
      <c r="A68" s="68"/>
      <c r="B68" s="2" t="s">
        <v>30</v>
      </c>
      <c r="C68" s="3"/>
      <c r="D68" s="3"/>
      <c r="E68" s="3"/>
      <c r="F68" s="145"/>
      <c r="G68" s="146">
        <f>SUM(G50:G67)</f>
        <v>1274480</v>
      </c>
    </row>
    <row r="69" spans="1:255" ht="12" customHeight="1">
      <c r="A69" s="50"/>
      <c r="B69" s="19"/>
      <c r="C69" s="20"/>
      <c r="D69" s="20"/>
      <c r="E69" s="44"/>
      <c r="F69" s="21"/>
      <c r="G69" s="22"/>
    </row>
    <row r="70" spans="1:255" ht="12" customHeight="1">
      <c r="A70" s="56"/>
      <c r="B70" s="23" t="s">
        <v>31</v>
      </c>
      <c r="C70" s="24"/>
      <c r="D70" s="25"/>
      <c r="E70" s="25"/>
      <c r="F70" s="26"/>
      <c r="G70" s="27"/>
    </row>
    <row r="71" spans="1:255" s="153" customFormat="1" ht="24" customHeight="1">
      <c r="A71" s="166"/>
      <c r="B71" s="167" t="s">
        <v>32</v>
      </c>
      <c r="C71" s="168" t="s">
        <v>28</v>
      </c>
      <c r="D71" s="168" t="s">
        <v>29</v>
      </c>
      <c r="E71" s="167" t="s">
        <v>16</v>
      </c>
      <c r="F71" s="168" t="s">
        <v>17</v>
      </c>
      <c r="G71" s="167" t="s">
        <v>18</v>
      </c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  <c r="CO71" s="149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49"/>
      <c r="DH71" s="149"/>
      <c r="DI71" s="149"/>
      <c r="DJ71" s="149"/>
      <c r="DK71" s="149"/>
      <c r="DL71" s="149"/>
      <c r="DM71" s="149"/>
      <c r="DN71" s="149"/>
      <c r="DO71" s="149"/>
      <c r="DP71" s="149"/>
      <c r="DQ71" s="149"/>
      <c r="DR71" s="149"/>
      <c r="DS71" s="149"/>
      <c r="DT71" s="149"/>
      <c r="DU71" s="149"/>
      <c r="DV71" s="149"/>
      <c r="DW71" s="149"/>
      <c r="DX71" s="149"/>
      <c r="DY71" s="149"/>
      <c r="DZ71" s="149"/>
      <c r="EA71" s="149"/>
      <c r="EB71" s="149"/>
      <c r="EC71" s="149"/>
      <c r="ED71" s="149"/>
      <c r="EE71" s="149"/>
      <c r="EF71" s="149"/>
      <c r="EG71" s="149"/>
      <c r="EH71" s="149"/>
      <c r="EI71" s="149"/>
      <c r="EJ71" s="149"/>
      <c r="EK71" s="149"/>
      <c r="EL71" s="149"/>
      <c r="EM71" s="149"/>
      <c r="EN71" s="149"/>
      <c r="EO71" s="149"/>
      <c r="EP71" s="149"/>
      <c r="EQ71" s="149"/>
      <c r="ER71" s="149"/>
      <c r="ES71" s="149"/>
      <c r="ET71" s="149"/>
      <c r="EU71" s="149"/>
      <c r="EV71" s="149"/>
      <c r="EW71" s="149"/>
      <c r="EX71" s="149"/>
      <c r="EY71" s="149"/>
      <c r="EZ71" s="149"/>
      <c r="FA71" s="149"/>
      <c r="FB71" s="149"/>
      <c r="FC71" s="149"/>
      <c r="FD71" s="149"/>
      <c r="FE71" s="149"/>
      <c r="FF71" s="149"/>
      <c r="FG71" s="149"/>
      <c r="FH71" s="149"/>
      <c r="FI71" s="149"/>
      <c r="FJ71" s="149"/>
      <c r="FK71" s="149"/>
      <c r="FL71" s="149"/>
      <c r="FM71" s="149"/>
      <c r="FN71" s="149"/>
      <c r="FO71" s="149"/>
      <c r="FP71" s="149"/>
      <c r="FQ71" s="149"/>
      <c r="FR71" s="149"/>
      <c r="FS71" s="149"/>
      <c r="FT71" s="149"/>
      <c r="FU71" s="149"/>
      <c r="FV71" s="149"/>
      <c r="FW71" s="149"/>
      <c r="FX71" s="149"/>
      <c r="FY71" s="149"/>
      <c r="FZ71" s="149"/>
      <c r="GA71" s="149"/>
      <c r="GB71" s="149"/>
      <c r="GC71" s="149"/>
      <c r="GD71" s="149"/>
      <c r="GE71" s="149"/>
      <c r="GF71" s="149"/>
      <c r="GG71" s="149"/>
      <c r="GH71" s="149"/>
      <c r="GI71" s="149"/>
      <c r="GJ71" s="149"/>
      <c r="GK71" s="149"/>
      <c r="GL71" s="149"/>
      <c r="GM71" s="149"/>
      <c r="GN71" s="149"/>
      <c r="GO71" s="149"/>
      <c r="GP71" s="149"/>
      <c r="GQ71" s="149"/>
      <c r="GR71" s="149"/>
      <c r="GS71" s="149"/>
      <c r="GT71" s="149"/>
      <c r="GU71" s="149"/>
      <c r="GV71" s="149"/>
      <c r="GW71" s="149"/>
      <c r="GX71" s="149"/>
      <c r="GY71" s="149"/>
      <c r="GZ71" s="149"/>
      <c r="HA71" s="149"/>
      <c r="HB71" s="149"/>
      <c r="HC71" s="149"/>
      <c r="HD71" s="149"/>
      <c r="HE71" s="149"/>
      <c r="HF71" s="149"/>
      <c r="HG71" s="149"/>
      <c r="HH71" s="149"/>
      <c r="HI71" s="149"/>
      <c r="HJ71" s="149"/>
      <c r="HK71" s="149"/>
      <c r="HL71" s="149"/>
      <c r="HM71" s="149"/>
      <c r="HN71" s="149"/>
      <c r="HO71" s="149"/>
      <c r="HP71" s="149"/>
      <c r="HQ71" s="149"/>
      <c r="HR71" s="149"/>
      <c r="HS71" s="149"/>
      <c r="HT71" s="149"/>
      <c r="HU71" s="149"/>
      <c r="HV71" s="149"/>
      <c r="HW71" s="149"/>
      <c r="HX71" s="149"/>
      <c r="HY71" s="149"/>
      <c r="HZ71" s="149"/>
      <c r="IA71" s="149"/>
      <c r="IB71" s="149"/>
      <c r="IC71" s="149"/>
      <c r="ID71" s="149"/>
      <c r="IE71" s="149"/>
      <c r="IF71" s="149"/>
      <c r="IG71" s="149"/>
      <c r="IH71" s="149"/>
      <c r="II71" s="149"/>
      <c r="IJ71" s="149"/>
      <c r="IK71" s="149"/>
      <c r="IL71" s="149"/>
      <c r="IM71" s="149"/>
      <c r="IN71" s="149"/>
      <c r="IO71" s="149"/>
      <c r="IP71" s="149"/>
      <c r="IQ71" s="149"/>
      <c r="IR71" s="149"/>
      <c r="IS71" s="149"/>
      <c r="IT71" s="149"/>
      <c r="IU71" s="149"/>
    </row>
    <row r="72" spans="1:255" customFormat="1" ht="12" customHeight="1">
      <c r="A72" s="169"/>
      <c r="B72" s="170" t="s">
        <v>93</v>
      </c>
      <c r="C72" s="171" t="s">
        <v>118</v>
      </c>
      <c r="D72" s="171">
        <v>1</v>
      </c>
      <c r="E72" s="171" t="s">
        <v>104</v>
      </c>
      <c r="F72" s="172">
        <v>200000</v>
      </c>
      <c r="G72" s="173">
        <f>+F72*D72</f>
        <v>200000</v>
      </c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  <c r="EN72" s="174"/>
      <c r="EO72" s="174"/>
      <c r="EP72" s="174"/>
      <c r="EQ72" s="174"/>
      <c r="ER72" s="174"/>
      <c r="ES72" s="174"/>
      <c r="ET72" s="174"/>
      <c r="EU72" s="174"/>
      <c r="EV72" s="174"/>
      <c r="EW72" s="174"/>
      <c r="EX72" s="174"/>
      <c r="EY72" s="174"/>
      <c r="EZ72" s="174"/>
      <c r="FA72" s="174"/>
      <c r="FB72" s="174"/>
      <c r="FC72" s="174"/>
      <c r="FD72" s="174"/>
      <c r="FE72" s="174"/>
      <c r="FF72" s="174"/>
      <c r="FG72" s="174"/>
      <c r="FH72" s="174"/>
      <c r="FI72" s="174"/>
      <c r="FJ72" s="174"/>
      <c r="FK72" s="174"/>
      <c r="FL72" s="174"/>
      <c r="FM72" s="174"/>
      <c r="FN72" s="174"/>
      <c r="FO72" s="174"/>
      <c r="FP72" s="174"/>
      <c r="FQ72" s="174"/>
      <c r="FR72" s="174"/>
      <c r="FS72" s="174"/>
      <c r="FT72" s="174"/>
      <c r="FU72" s="174"/>
      <c r="FV72" s="174"/>
      <c r="FW72" s="174"/>
      <c r="FX72" s="174"/>
      <c r="FY72" s="174"/>
      <c r="FZ72" s="174"/>
      <c r="GA72" s="174"/>
      <c r="GB72" s="174"/>
      <c r="GC72" s="174"/>
      <c r="GD72" s="174"/>
      <c r="GE72" s="174"/>
      <c r="GF72" s="174"/>
      <c r="GG72" s="174"/>
      <c r="GH72" s="174"/>
      <c r="GI72" s="174"/>
      <c r="GJ72" s="174"/>
      <c r="GK72" s="174"/>
      <c r="GL72" s="174"/>
      <c r="GM72" s="174"/>
      <c r="GN72" s="174"/>
      <c r="GO72" s="174"/>
      <c r="GP72" s="174"/>
      <c r="GQ72" s="174"/>
      <c r="GR72" s="174"/>
      <c r="GS72" s="174"/>
      <c r="GT72" s="174"/>
      <c r="GU72" s="174"/>
      <c r="GV72" s="174"/>
      <c r="GW72" s="174"/>
      <c r="GX72" s="174"/>
      <c r="GY72" s="174"/>
      <c r="GZ72" s="174"/>
      <c r="HA72" s="174"/>
      <c r="HB72" s="174"/>
      <c r="HC72" s="174"/>
      <c r="HD72" s="174"/>
      <c r="HE72" s="174"/>
      <c r="HF72" s="174"/>
      <c r="HG72" s="174"/>
      <c r="HH72" s="174"/>
      <c r="HI72" s="174"/>
      <c r="HJ72" s="174"/>
      <c r="HK72" s="174"/>
      <c r="HL72" s="174"/>
      <c r="HM72" s="174"/>
      <c r="HN72" s="174"/>
      <c r="HO72" s="174"/>
      <c r="HP72" s="174"/>
      <c r="HQ72" s="174"/>
      <c r="HR72" s="174"/>
      <c r="HS72" s="174"/>
      <c r="HT72" s="174"/>
      <c r="HU72" s="174"/>
      <c r="HV72" s="174"/>
      <c r="HW72" s="174"/>
      <c r="HX72" s="174"/>
      <c r="HY72" s="174"/>
      <c r="HZ72" s="174"/>
      <c r="IA72" s="174"/>
      <c r="IB72" s="174"/>
      <c r="IC72" s="174"/>
      <c r="ID72" s="174"/>
      <c r="IE72" s="174"/>
      <c r="IF72" s="174"/>
      <c r="IG72" s="174"/>
      <c r="IH72" s="174"/>
      <c r="II72" s="174"/>
      <c r="IJ72" s="174"/>
      <c r="IK72" s="174"/>
      <c r="IL72" s="174"/>
      <c r="IM72" s="174"/>
      <c r="IN72" s="174"/>
      <c r="IO72" s="174"/>
      <c r="IP72" s="174"/>
      <c r="IQ72" s="174"/>
      <c r="IR72" s="174"/>
      <c r="IS72" s="174"/>
      <c r="IT72" s="174"/>
      <c r="IU72" s="174"/>
    </row>
    <row r="73" spans="1:255" s="153" customFormat="1" ht="11.25" customHeight="1">
      <c r="A73" s="149"/>
      <c r="B73" s="34" t="s">
        <v>33</v>
      </c>
      <c r="C73" s="35"/>
      <c r="D73" s="35"/>
      <c r="E73" s="35"/>
      <c r="F73" s="36"/>
      <c r="G73" s="175">
        <f>+G72</f>
        <v>200000</v>
      </c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  <c r="CO73" s="149"/>
      <c r="CP73" s="149"/>
      <c r="CQ73" s="149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9"/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49"/>
      <c r="DO73" s="149"/>
      <c r="DP73" s="149"/>
      <c r="DQ73" s="149"/>
      <c r="DR73" s="149"/>
      <c r="DS73" s="149"/>
      <c r="DT73" s="149"/>
      <c r="DU73" s="149"/>
      <c r="DV73" s="149"/>
      <c r="DW73" s="149"/>
      <c r="DX73" s="149"/>
      <c r="DY73" s="149"/>
      <c r="DZ73" s="149"/>
      <c r="EA73" s="149"/>
      <c r="EB73" s="149"/>
      <c r="EC73" s="149"/>
      <c r="ED73" s="149"/>
      <c r="EE73" s="149"/>
      <c r="EF73" s="149"/>
      <c r="EG73" s="149"/>
      <c r="EH73" s="149"/>
      <c r="EI73" s="149"/>
      <c r="EJ73" s="149"/>
      <c r="EK73" s="149"/>
      <c r="EL73" s="149"/>
      <c r="EM73" s="149"/>
      <c r="EN73" s="149"/>
      <c r="EO73" s="149"/>
      <c r="EP73" s="149"/>
      <c r="EQ73" s="149"/>
      <c r="ER73" s="149"/>
      <c r="ES73" s="149"/>
      <c r="ET73" s="149"/>
      <c r="EU73" s="149"/>
      <c r="EV73" s="149"/>
      <c r="EW73" s="149"/>
      <c r="EX73" s="149"/>
      <c r="EY73" s="149"/>
      <c r="EZ73" s="149"/>
      <c r="FA73" s="149"/>
      <c r="FB73" s="149"/>
      <c r="FC73" s="149"/>
      <c r="FD73" s="149"/>
      <c r="FE73" s="149"/>
      <c r="FF73" s="149"/>
      <c r="FG73" s="149"/>
      <c r="FH73" s="149"/>
      <c r="FI73" s="149"/>
      <c r="FJ73" s="149"/>
      <c r="FK73" s="149"/>
      <c r="FL73" s="149"/>
      <c r="FM73" s="149"/>
      <c r="FN73" s="149"/>
      <c r="FO73" s="149"/>
      <c r="FP73" s="149"/>
      <c r="FQ73" s="149"/>
      <c r="FR73" s="149"/>
      <c r="FS73" s="149"/>
      <c r="FT73" s="149"/>
      <c r="FU73" s="149"/>
      <c r="FV73" s="149"/>
      <c r="FW73" s="149"/>
      <c r="FX73" s="149"/>
      <c r="FY73" s="149"/>
      <c r="FZ73" s="149"/>
      <c r="GA73" s="149"/>
      <c r="GB73" s="149"/>
      <c r="GC73" s="149"/>
      <c r="GD73" s="149"/>
      <c r="GE73" s="149"/>
      <c r="GF73" s="149"/>
      <c r="GG73" s="149"/>
      <c r="GH73" s="149"/>
      <c r="GI73" s="149"/>
      <c r="GJ73" s="149"/>
      <c r="GK73" s="149"/>
      <c r="GL73" s="149"/>
      <c r="GM73" s="149"/>
      <c r="GN73" s="149"/>
      <c r="GO73" s="149"/>
      <c r="GP73" s="149"/>
      <c r="GQ73" s="149"/>
      <c r="GR73" s="149"/>
      <c r="GS73" s="149"/>
      <c r="GT73" s="149"/>
      <c r="GU73" s="149"/>
      <c r="GV73" s="149"/>
      <c r="GW73" s="149"/>
      <c r="GX73" s="149"/>
      <c r="GY73" s="149"/>
      <c r="GZ73" s="149"/>
      <c r="HA73" s="149"/>
      <c r="HB73" s="149"/>
      <c r="HC73" s="149"/>
      <c r="HD73" s="149"/>
      <c r="HE73" s="149"/>
      <c r="HF73" s="149"/>
      <c r="HG73" s="149"/>
      <c r="HH73" s="149"/>
      <c r="HI73" s="149"/>
      <c r="HJ73" s="149"/>
      <c r="HK73" s="149"/>
      <c r="HL73" s="149"/>
      <c r="HM73" s="149"/>
      <c r="HN73" s="149"/>
      <c r="HO73" s="149"/>
      <c r="HP73" s="149"/>
      <c r="HQ73" s="149"/>
      <c r="HR73" s="149"/>
      <c r="HS73" s="149"/>
      <c r="HT73" s="149"/>
      <c r="HU73" s="149"/>
      <c r="HV73" s="149"/>
      <c r="HW73" s="149"/>
      <c r="HX73" s="149"/>
      <c r="HY73" s="149"/>
      <c r="HZ73" s="149"/>
      <c r="IA73" s="149"/>
      <c r="IB73" s="149"/>
      <c r="IC73" s="149"/>
      <c r="ID73" s="149"/>
      <c r="IE73" s="149"/>
      <c r="IF73" s="149"/>
      <c r="IG73" s="149"/>
      <c r="IH73" s="149"/>
      <c r="II73" s="149"/>
      <c r="IJ73" s="149"/>
      <c r="IK73" s="149"/>
      <c r="IL73" s="149"/>
      <c r="IM73" s="149"/>
      <c r="IN73" s="149"/>
      <c r="IO73" s="149"/>
      <c r="IP73" s="149"/>
      <c r="IQ73" s="149"/>
      <c r="IR73" s="149"/>
      <c r="IS73" s="149"/>
      <c r="IT73" s="149"/>
      <c r="IU73" s="149"/>
    </row>
    <row r="74" spans="1:255" ht="12" customHeight="1">
      <c r="A74" s="50"/>
      <c r="B74" s="45"/>
      <c r="C74" s="45"/>
      <c r="D74" s="45"/>
      <c r="E74" s="45"/>
      <c r="F74" s="46"/>
      <c r="G74" s="47"/>
    </row>
    <row r="75" spans="1:255" s="153" customFormat="1" ht="11.25" customHeight="1">
      <c r="A75" s="149"/>
      <c r="B75" s="150" t="s">
        <v>34</v>
      </c>
      <c r="C75" s="151"/>
      <c r="D75" s="151"/>
      <c r="E75" s="151"/>
      <c r="F75" s="151"/>
      <c r="G75" s="152">
        <f>G28+G33+G45+G68+G72</f>
        <v>5958480</v>
      </c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9"/>
      <c r="CO75" s="149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  <c r="DG75" s="149"/>
      <c r="DH75" s="149"/>
      <c r="DI75" s="149"/>
      <c r="DJ75" s="149"/>
      <c r="DK75" s="149"/>
      <c r="DL75" s="149"/>
      <c r="DM75" s="149"/>
      <c r="DN75" s="149"/>
      <c r="DO75" s="149"/>
      <c r="DP75" s="149"/>
      <c r="DQ75" s="149"/>
      <c r="DR75" s="149"/>
      <c r="DS75" s="149"/>
      <c r="DT75" s="149"/>
      <c r="DU75" s="149"/>
      <c r="DV75" s="149"/>
      <c r="DW75" s="149"/>
      <c r="DX75" s="149"/>
      <c r="DY75" s="149"/>
      <c r="DZ75" s="149"/>
      <c r="EA75" s="149"/>
      <c r="EB75" s="149"/>
      <c r="EC75" s="149"/>
      <c r="ED75" s="149"/>
      <c r="EE75" s="149"/>
      <c r="EF75" s="149"/>
      <c r="EG75" s="149"/>
      <c r="EH75" s="149"/>
      <c r="EI75" s="149"/>
      <c r="EJ75" s="149"/>
      <c r="EK75" s="149"/>
      <c r="EL75" s="149"/>
      <c r="EM75" s="149"/>
      <c r="EN75" s="149"/>
      <c r="EO75" s="149"/>
      <c r="EP75" s="149"/>
      <c r="EQ75" s="149"/>
      <c r="ER75" s="149"/>
      <c r="ES75" s="149"/>
      <c r="ET75" s="149"/>
      <c r="EU75" s="149"/>
      <c r="EV75" s="149"/>
      <c r="EW75" s="149"/>
      <c r="EX75" s="149"/>
      <c r="EY75" s="149"/>
      <c r="EZ75" s="149"/>
      <c r="FA75" s="149"/>
      <c r="FB75" s="149"/>
      <c r="FC75" s="149"/>
      <c r="FD75" s="149"/>
      <c r="FE75" s="149"/>
      <c r="FF75" s="149"/>
      <c r="FG75" s="149"/>
      <c r="FH75" s="149"/>
      <c r="FI75" s="149"/>
      <c r="FJ75" s="149"/>
      <c r="FK75" s="149"/>
      <c r="FL75" s="149"/>
      <c r="FM75" s="149"/>
      <c r="FN75" s="149"/>
      <c r="FO75" s="149"/>
      <c r="FP75" s="149"/>
      <c r="FQ75" s="149"/>
      <c r="FR75" s="149"/>
      <c r="FS75" s="149"/>
      <c r="FT75" s="149"/>
      <c r="FU75" s="149"/>
      <c r="FV75" s="149"/>
      <c r="FW75" s="149"/>
      <c r="FX75" s="149"/>
      <c r="FY75" s="149"/>
      <c r="FZ75" s="149"/>
      <c r="GA75" s="149"/>
      <c r="GB75" s="149"/>
      <c r="GC75" s="149"/>
      <c r="GD75" s="149"/>
      <c r="GE75" s="149"/>
      <c r="GF75" s="149"/>
      <c r="GG75" s="149"/>
      <c r="GH75" s="149"/>
      <c r="GI75" s="149"/>
      <c r="GJ75" s="149"/>
      <c r="GK75" s="149"/>
      <c r="GL75" s="149"/>
      <c r="GM75" s="149"/>
      <c r="GN75" s="149"/>
      <c r="GO75" s="149"/>
      <c r="GP75" s="149"/>
      <c r="GQ75" s="149"/>
      <c r="GR75" s="149"/>
      <c r="GS75" s="149"/>
      <c r="GT75" s="149"/>
      <c r="GU75" s="149"/>
      <c r="GV75" s="149"/>
      <c r="GW75" s="149"/>
      <c r="GX75" s="149"/>
      <c r="GY75" s="149"/>
      <c r="GZ75" s="149"/>
      <c r="HA75" s="149"/>
      <c r="HB75" s="149"/>
      <c r="HC75" s="149"/>
      <c r="HD75" s="149"/>
      <c r="HE75" s="149"/>
      <c r="HF75" s="149"/>
      <c r="HG75" s="149"/>
      <c r="HH75" s="149"/>
      <c r="HI75" s="149"/>
      <c r="HJ75" s="149"/>
      <c r="HK75" s="149"/>
      <c r="HL75" s="149"/>
      <c r="HM75" s="149"/>
      <c r="HN75" s="149"/>
      <c r="HO75" s="149"/>
      <c r="HP75" s="149"/>
      <c r="HQ75" s="149"/>
      <c r="HR75" s="149"/>
      <c r="HS75" s="149"/>
      <c r="HT75" s="149"/>
      <c r="HU75" s="149"/>
      <c r="HV75" s="149"/>
      <c r="HW75" s="149"/>
      <c r="HX75" s="149"/>
      <c r="HY75" s="149"/>
      <c r="HZ75" s="149"/>
      <c r="IA75" s="149"/>
      <c r="IB75" s="149"/>
      <c r="IC75" s="149"/>
      <c r="ID75" s="149"/>
      <c r="IE75" s="149"/>
      <c r="IF75" s="149"/>
      <c r="IG75" s="149"/>
      <c r="IH75" s="149"/>
      <c r="II75" s="149"/>
      <c r="IJ75" s="149"/>
      <c r="IK75" s="149"/>
      <c r="IL75" s="149"/>
      <c r="IM75" s="149"/>
      <c r="IN75" s="149"/>
      <c r="IO75" s="149"/>
      <c r="IP75" s="149"/>
      <c r="IQ75" s="149"/>
      <c r="IR75" s="149"/>
      <c r="IS75" s="149"/>
      <c r="IT75" s="149"/>
      <c r="IU75" s="149"/>
    </row>
    <row r="76" spans="1:255" s="153" customFormat="1" ht="11.25" customHeight="1">
      <c r="A76" s="149"/>
      <c r="B76" s="154" t="s">
        <v>35</v>
      </c>
      <c r="C76" s="155"/>
      <c r="D76" s="155"/>
      <c r="E76" s="155"/>
      <c r="F76" s="155"/>
      <c r="G76" s="156">
        <f>G75*0.05</f>
        <v>297924</v>
      </c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9"/>
      <c r="DQ76" s="149"/>
      <c r="DR76" s="149"/>
      <c r="DS76" s="149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49"/>
      <c r="EE76" s="149"/>
      <c r="EF76" s="149"/>
      <c r="EG76" s="149"/>
      <c r="EH76" s="149"/>
      <c r="EI76" s="149"/>
      <c r="EJ76" s="149"/>
      <c r="EK76" s="149"/>
      <c r="EL76" s="149"/>
      <c r="EM76" s="149"/>
      <c r="EN76" s="149"/>
      <c r="EO76" s="149"/>
      <c r="EP76" s="149"/>
      <c r="EQ76" s="149"/>
      <c r="ER76" s="149"/>
      <c r="ES76" s="149"/>
      <c r="ET76" s="149"/>
      <c r="EU76" s="149"/>
      <c r="EV76" s="149"/>
      <c r="EW76" s="149"/>
      <c r="EX76" s="149"/>
      <c r="EY76" s="149"/>
      <c r="EZ76" s="149"/>
      <c r="FA76" s="149"/>
      <c r="FB76" s="149"/>
      <c r="FC76" s="149"/>
      <c r="FD76" s="149"/>
      <c r="FE76" s="149"/>
      <c r="FF76" s="149"/>
      <c r="FG76" s="149"/>
      <c r="FH76" s="149"/>
      <c r="FI76" s="149"/>
      <c r="FJ76" s="149"/>
      <c r="FK76" s="149"/>
      <c r="FL76" s="149"/>
      <c r="FM76" s="149"/>
      <c r="FN76" s="149"/>
      <c r="FO76" s="149"/>
      <c r="FP76" s="149"/>
      <c r="FQ76" s="149"/>
      <c r="FR76" s="149"/>
      <c r="FS76" s="149"/>
      <c r="FT76" s="149"/>
      <c r="FU76" s="149"/>
      <c r="FV76" s="149"/>
      <c r="FW76" s="149"/>
      <c r="FX76" s="149"/>
      <c r="FY76" s="149"/>
      <c r="FZ76" s="149"/>
      <c r="GA76" s="149"/>
      <c r="GB76" s="149"/>
      <c r="GC76" s="149"/>
      <c r="GD76" s="149"/>
      <c r="GE76" s="149"/>
      <c r="GF76" s="149"/>
      <c r="GG76" s="149"/>
      <c r="GH76" s="149"/>
      <c r="GI76" s="149"/>
      <c r="GJ76" s="149"/>
      <c r="GK76" s="149"/>
      <c r="GL76" s="149"/>
      <c r="GM76" s="149"/>
      <c r="GN76" s="149"/>
      <c r="GO76" s="149"/>
      <c r="GP76" s="149"/>
      <c r="GQ76" s="149"/>
      <c r="GR76" s="149"/>
      <c r="GS76" s="149"/>
      <c r="GT76" s="149"/>
      <c r="GU76" s="149"/>
      <c r="GV76" s="149"/>
      <c r="GW76" s="149"/>
      <c r="GX76" s="149"/>
      <c r="GY76" s="149"/>
      <c r="GZ76" s="149"/>
      <c r="HA76" s="149"/>
      <c r="HB76" s="149"/>
      <c r="HC76" s="149"/>
      <c r="HD76" s="149"/>
      <c r="HE76" s="149"/>
      <c r="HF76" s="149"/>
      <c r="HG76" s="149"/>
      <c r="HH76" s="149"/>
      <c r="HI76" s="149"/>
      <c r="HJ76" s="149"/>
      <c r="HK76" s="149"/>
      <c r="HL76" s="149"/>
      <c r="HM76" s="149"/>
      <c r="HN76" s="149"/>
      <c r="HO76" s="149"/>
      <c r="HP76" s="149"/>
      <c r="HQ76" s="149"/>
      <c r="HR76" s="149"/>
      <c r="HS76" s="149"/>
      <c r="HT76" s="149"/>
      <c r="HU76" s="149"/>
      <c r="HV76" s="149"/>
      <c r="HW76" s="149"/>
      <c r="HX76" s="149"/>
      <c r="HY76" s="149"/>
      <c r="HZ76" s="149"/>
      <c r="IA76" s="149"/>
      <c r="IB76" s="149"/>
      <c r="IC76" s="149"/>
      <c r="ID76" s="149"/>
      <c r="IE76" s="149"/>
      <c r="IF76" s="149"/>
      <c r="IG76" s="149"/>
      <c r="IH76" s="149"/>
      <c r="II76" s="149"/>
      <c r="IJ76" s="149"/>
      <c r="IK76" s="149"/>
      <c r="IL76" s="149"/>
      <c r="IM76" s="149"/>
      <c r="IN76" s="149"/>
      <c r="IO76" s="149"/>
      <c r="IP76" s="149"/>
      <c r="IQ76" s="149"/>
      <c r="IR76" s="149"/>
      <c r="IS76" s="149"/>
      <c r="IT76" s="149"/>
      <c r="IU76" s="149"/>
    </row>
    <row r="77" spans="1:255" s="153" customFormat="1" ht="11.25" customHeight="1">
      <c r="A77" s="149"/>
      <c r="B77" s="157" t="s">
        <v>36</v>
      </c>
      <c r="C77" s="158"/>
      <c r="D77" s="158"/>
      <c r="E77" s="158"/>
      <c r="F77" s="158"/>
      <c r="G77" s="159">
        <f>G76+G75</f>
        <v>6256404</v>
      </c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</row>
    <row r="78" spans="1:255" s="153" customFormat="1" ht="11.25" customHeight="1">
      <c r="A78" s="149"/>
      <c r="B78" s="154" t="s">
        <v>37</v>
      </c>
      <c r="C78" s="155"/>
      <c r="D78" s="155"/>
      <c r="E78" s="155"/>
      <c r="F78" s="155"/>
      <c r="G78" s="156">
        <f>G11</f>
        <v>8250000</v>
      </c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  <c r="EL78" s="149"/>
      <c r="EM78" s="149"/>
      <c r="EN78" s="149"/>
      <c r="EO78" s="149"/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/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/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/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149"/>
      <c r="IG78" s="149"/>
      <c r="IH78" s="149"/>
      <c r="II78" s="149"/>
      <c r="IJ78" s="149"/>
      <c r="IK78" s="149"/>
      <c r="IL78" s="149"/>
      <c r="IM78" s="149"/>
      <c r="IN78" s="149"/>
      <c r="IO78" s="149"/>
      <c r="IP78" s="149"/>
      <c r="IQ78" s="149"/>
      <c r="IR78" s="149"/>
      <c r="IS78" s="149"/>
      <c r="IT78" s="149"/>
      <c r="IU78" s="149"/>
    </row>
    <row r="79" spans="1:255" s="153" customFormat="1" ht="11.25" customHeight="1">
      <c r="A79" s="149"/>
      <c r="B79" s="160" t="s">
        <v>38</v>
      </c>
      <c r="C79" s="161"/>
      <c r="D79" s="161"/>
      <c r="E79" s="161"/>
      <c r="F79" s="161"/>
      <c r="G79" s="162">
        <f>G78-G77</f>
        <v>1993596</v>
      </c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49"/>
      <c r="HL79" s="149"/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149"/>
      <c r="HX79" s="149"/>
      <c r="HY79" s="149"/>
      <c r="HZ79" s="149"/>
      <c r="IA79" s="149"/>
      <c r="IB79" s="149"/>
      <c r="IC79" s="149"/>
      <c r="ID79" s="149"/>
      <c r="IE79" s="149"/>
      <c r="IF79" s="149"/>
      <c r="IG79" s="149"/>
      <c r="IH79" s="149"/>
      <c r="II79" s="149"/>
      <c r="IJ79" s="149"/>
      <c r="IK79" s="149"/>
      <c r="IL79" s="149"/>
      <c r="IM79" s="149"/>
      <c r="IN79" s="149"/>
      <c r="IO79" s="149"/>
      <c r="IP79" s="149"/>
      <c r="IQ79" s="149"/>
      <c r="IR79" s="149"/>
      <c r="IS79" s="149"/>
      <c r="IT79" s="149"/>
      <c r="IU79" s="149"/>
    </row>
    <row r="80" spans="1:255" s="153" customFormat="1" ht="11.25" customHeight="1">
      <c r="A80" s="149"/>
      <c r="B80" s="163" t="s">
        <v>119</v>
      </c>
      <c r="C80" s="164"/>
      <c r="D80" s="164"/>
      <c r="E80" s="164"/>
      <c r="F80" s="164"/>
      <c r="G80" s="165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149"/>
      <c r="FE80" s="149"/>
      <c r="FF80" s="149"/>
      <c r="FG80" s="149"/>
      <c r="FH80" s="149"/>
      <c r="FI80" s="149"/>
      <c r="FJ80" s="149"/>
      <c r="FK80" s="149"/>
      <c r="FL80" s="149"/>
      <c r="FM80" s="149"/>
      <c r="FN80" s="149"/>
      <c r="FO80" s="149"/>
      <c r="FP80" s="149"/>
      <c r="FQ80" s="149"/>
      <c r="FR80" s="149"/>
      <c r="FS80" s="149"/>
      <c r="FT80" s="149"/>
      <c r="FU80" s="149"/>
      <c r="FV80" s="149"/>
      <c r="FW80" s="149"/>
      <c r="FX80" s="149"/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/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/>
      <c r="IN80" s="149"/>
      <c r="IO80" s="149"/>
      <c r="IP80" s="149"/>
      <c r="IQ80" s="149"/>
      <c r="IR80" s="149"/>
      <c r="IS80" s="149"/>
      <c r="IT80" s="149"/>
      <c r="IU80" s="149"/>
    </row>
    <row r="81" spans="1:7" ht="12.75" customHeight="1" thickBot="1">
      <c r="A81" s="68"/>
      <c r="B81" s="94"/>
      <c r="C81" s="93"/>
      <c r="D81" s="93"/>
      <c r="E81" s="93"/>
      <c r="F81" s="93"/>
      <c r="G81" s="48"/>
    </row>
    <row r="82" spans="1:7" ht="12" customHeight="1">
      <c r="A82" s="68"/>
      <c r="B82" s="95" t="s">
        <v>120</v>
      </c>
      <c r="C82" s="96"/>
      <c r="D82" s="96"/>
      <c r="E82" s="96"/>
      <c r="F82" s="97"/>
      <c r="G82" s="48"/>
    </row>
    <row r="83" spans="1:7" ht="12" customHeight="1">
      <c r="A83" s="68"/>
      <c r="B83" s="98" t="s">
        <v>39</v>
      </c>
      <c r="C83" s="99"/>
      <c r="D83" s="99"/>
      <c r="E83" s="99"/>
      <c r="F83" s="100"/>
      <c r="G83" s="48"/>
    </row>
    <row r="84" spans="1:7" ht="12" customHeight="1">
      <c r="A84" s="68"/>
      <c r="B84" s="98" t="s">
        <v>40</v>
      </c>
      <c r="C84" s="99"/>
      <c r="D84" s="99"/>
      <c r="E84" s="99"/>
      <c r="F84" s="100"/>
      <c r="G84" s="48"/>
    </row>
    <row r="85" spans="1:7" ht="12" customHeight="1">
      <c r="A85" s="68"/>
      <c r="B85" s="98" t="s">
        <v>126</v>
      </c>
      <c r="C85" s="99"/>
      <c r="D85" s="99"/>
      <c r="E85" s="99"/>
      <c r="F85" s="100"/>
      <c r="G85" s="48"/>
    </row>
    <row r="86" spans="1:7" ht="12" customHeight="1">
      <c r="A86" s="68"/>
      <c r="B86" s="98" t="s">
        <v>41</v>
      </c>
      <c r="C86" s="99"/>
      <c r="D86" s="99"/>
      <c r="E86" s="99"/>
      <c r="F86" s="100"/>
      <c r="G86" s="48"/>
    </row>
    <row r="87" spans="1:7" ht="12" customHeight="1">
      <c r="A87" s="68"/>
      <c r="B87" s="98" t="s">
        <v>42</v>
      </c>
      <c r="C87" s="99"/>
      <c r="D87" s="99"/>
      <c r="E87" s="99"/>
      <c r="F87" s="100"/>
      <c r="G87" s="48"/>
    </row>
    <row r="88" spans="1:7" ht="12.75" customHeight="1" thickBot="1">
      <c r="A88" s="68"/>
      <c r="B88" s="101" t="s">
        <v>43</v>
      </c>
      <c r="C88" s="102"/>
      <c r="D88" s="102"/>
      <c r="E88" s="102"/>
      <c r="F88" s="103"/>
      <c r="G88" s="48"/>
    </row>
    <row r="89" spans="1:7" ht="12.75" customHeight="1">
      <c r="A89" s="68"/>
      <c r="B89" s="94"/>
      <c r="C89" s="99"/>
      <c r="D89" s="99"/>
      <c r="E89" s="99"/>
      <c r="F89" s="99"/>
      <c r="G89" s="48"/>
    </row>
    <row r="90" spans="1:7" ht="15" customHeight="1" thickBot="1">
      <c r="A90" s="68"/>
      <c r="B90" s="136" t="s">
        <v>44</v>
      </c>
      <c r="C90" s="137"/>
      <c r="D90" s="104"/>
      <c r="E90" s="105"/>
      <c r="F90" s="105"/>
      <c r="G90" s="48"/>
    </row>
    <row r="91" spans="1:7" ht="12" customHeight="1">
      <c r="A91" s="68"/>
      <c r="B91" s="106" t="s">
        <v>32</v>
      </c>
      <c r="C91" s="107" t="s">
        <v>45</v>
      </c>
      <c r="D91" s="108" t="s">
        <v>46</v>
      </c>
      <c r="E91" s="105"/>
      <c r="F91" s="105"/>
      <c r="G91" s="48"/>
    </row>
    <row r="92" spans="1:7" ht="12" customHeight="1">
      <c r="A92" s="68"/>
      <c r="B92" s="109" t="s">
        <v>47</v>
      </c>
      <c r="C92" s="110">
        <f>G28</f>
        <v>3000000</v>
      </c>
      <c r="D92" s="111">
        <f>(C92/C98)</f>
        <v>0.47950867622998772</v>
      </c>
      <c r="E92" s="105"/>
      <c r="F92" s="105"/>
      <c r="G92" s="48"/>
    </row>
    <row r="93" spans="1:7" ht="12" customHeight="1">
      <c r="A93" s="68"/>
      <c r="B93" s="109" t="s">
        <v>48</v>
      </c>
      <c r="C93" s="110">
        <f>G33</f>
        <v>0</v>
      </c>
      <c r="D93" s="111">
        <v>0</v>
      </c>
      <c r="E93" s="105"/>
      <c r="F93" s="105"/>
      <c r="G93" s="48"/>
    </row>
    <row r="94" spans="1:7" ht="12" customHeight="1">
      <c r="A94" s="68"/>
      <c r="B94" s="109" t="s">
        <v>49</v>
      </c>
      <c r="C94" s="110">
        <f>G45</f>
        <v>1484000</v>
      </c>
      <c r="D94" s="111">
        <f>(C94/C98)</f>
        <v>0.23719695850843392</v>
      </c>
      <c r="E94" s="105"/>
      <c r="F94" s="105"/>
      <c r="G94" s="48"/>
    </row>
    <row r="95" spans="1:7" ht="12" customHeight="1">
      <c r="A95" s="68"/>
      <c r="B95" s="109" t="s">
        <v>27</v>
      </c>
      <c r="C95" s="110">
        <f>G68</f>
        <v>1274480</v>
      </c>
      <c r="D95" s="111">
        <f>(C95/C98)</f>
        <v>0.20370807256053158</v>
      </c>
      <c r="E95" s="105"/>
      <c r="F95" s="105"/>
      <c r="G95" s="48"/>
    </row>
    <row r="96" spans="1:7" ht="12" customHeight="1">
      <c r="A96" s="68"/>
      <c r="B96" s="109" t="s">
        <v>50</v>
      </c>
      <c r="C96" s="112">
        <f>G73</f>
        <v>200000</v>
      </c>
      <c r="D96" s="111">
        <f>(C96/C98)</f>
        <v>3.1967245081999184E-2</v>
      </c>
      <c r="E96" s="113"/>
      <c r="F96" s="113"/>
      <c r="G96" s="48"/>
    </row>
    <row r="97" spans="1:7" ht="12" customHeight="1">
      <c r="A97" s="68"/>
      <c r="B97" s="109" t="s">
        <v>51</v>
      </c>
      <c r="C97" s="112">
        <f>G76</f>
        <v>297924</v>
      </c>
      <c r="D97" s="111">
        <f>(C97/C98)</f>
        <v>4.7619047619047616E-2</v>
      </c>
      <c r="E97" s="113"/>
      <c r="F97" s="113"/>
      <c r="G97" s="48"/>
    </row>
    <row r="98" spans="1:7" ht="12.75" customHeight="1" thickBot="1">
      <c r="A98" s="68"/>
      <c r="B98" s="114" t="s">
        <v>52</v>
      </c>
      <c r="C98" s="115">
        <f>SUM(C92:C97)</f>
        <v>6256404</v>
      </c>
      <c r="D98" s="116">
        <f>SUM(D92:D97)</f>
        <v>1</v>
      </c>
      <c r="E98" s="113"/>
      <c r="F98" s="113"/>
      <c r="G98" s="48"/>
    </row>
    <row r="99" spans="1:7" ht="12" customHeight="1">
      <c r="A99" s="68"/>
      <c r="B99" s="94"/>
      <c r="C99" s="93"/>
      <c r="D99" s="93"/>
      <c r="E99" s="93"/>
      <c r="F99" s="93"/>
      <c r="G99" s="48"/>
    </row>
    <row r="100" spans="1:7" ht="12.75" customHeight="1" thickBot="1">
      <c r="A100" s="68"/>
      <c r="B100" s="117"/>
      <c r="C100" s="93"/>
      <c r="D100" s="93"/>
      <c r="E100" s="93"/>
      <c r="F100" s="93"/>
      <c r="G100" s="48"/>
    </row>
    <row r="101" spans="1:7" ht="12" customHeight="1" thickBot="1">
      <c r="A101" s="68"/>
      <c r="B101" s="133" t="s">
        <v>127</v>
      </c>
      <c r="C101" s="134"/>
      <c r="D101" s="134"/>
      <c r="E101" s="135"/>
      <c r="F101" s="113"/>
      <c r="G101" s="48"/>
    </row>
    <row r="102" spans="1:7" ht="12" customHeight="1">
      <c r="A102" s="68"/>
      <c r="B102" s="118" t="s">
        <v>128</v>
      </c>
      <c r="C102" s="119">
        <v>53000</v>
      </c>
      <c r="D102" s="119">
        <f>G8</f>
        <v>55000</v>
      </c>
      <c r="E102" s="119">
        <v>57000</v>
      </c>
      <c r="F102" s="120"/>
      <c r="G102" s="49"/>
    </row>
    <row r="103" spans="1:7" ht="12.75" customHeight="1" thickBot="1">
      <c r="A103" s="68"/>
      <c r="B103" s="114" t="s">
        <v>129</v>
      </c>
      <c r="C103" s="115">
        <f>(G77/C102)</f>
        <v>118.04535849056603</v>
      </c>
      <c r="D103" s="115">
        <f>(G77/D102)</f>
        <v>113.75279999999999</v>
      </c>
      <c r="E103" s="121">
        <f>(G77/E102)</f>
        <v>109.76147368421053</v>
      </c>
      <c r="F103" s="120"/>
      <c r="G103" s="49"/>
    </row>
    <row r="104" spans="1:7" ht="15.6" customHeight="1">
      <c r="A104" s="68"/>
      <c r="B104" s="92" t="s">
        <v>53</v>
      </c>
      <c r="C104" s="99"/>
      <c r="D104" s="99"/>
      <c r="E104" s="99"/>
      <c r="F104" s="99"/>
      <c r="G104" s="122"/>
    </row>
  </sheetData>
  <mergeCells count="9">
    <mergeCell ref="E8:F8"/>
    <mergeCell ref="E13:F13"/>
    <mergeCell ref="E14:F14"/>
    <mergeCell ref="B16:G16"/>
    <mergeCell ref="B101:E101"/>
    <mergeCell ref="B90:C90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ignoredErrors>
    <ignoredError sqref="G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MANZANO</vt:lpstr>
      <vt:lpstr>MANZANO!Área_de_impresión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2022-06-22T13:44:05Z</cp:lastPrinted>
  <dcterms:created xsi:type="dcterms:W3CDTF">2020-11-27T12:49:26Z</dcterms:created>
  <dcterms:modified xsi:type="dcterms:W3CDTF">2023-02-15T12:00:13Z</dcterms:modified>
</cp:coreProperties>
</file>