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RAPA NUI\"/>
    </mc:Choice>
  </mc:AlternateContent>
  <bookViews>
    <workbookView xWindow="0" yWindow="0" windowWidth="28800" windowHeight="11475"/>
  </bookViews>
  <sheets>
    <sheet name="Maracuya" sheetId="1" r:id="rId1"/>
    <sheet name="Hoja1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61" i="1"/>
  <c r="G62" i="1" l="1"/>
  <c r="G60" i="1"/>
  <c r="G63" i="1"/>
  <c r="G37" i="1"/>
  <c r="C86" i="1" s="1"/>
  <c r="G65" i="1"/>
  <c r="G64" i="1"/>
  <c r="G55" i="1"/>
  <c r="G53" i="1"/>
  <c r="G52" i="1"/>
  <c r="G50" i="1"/>
  <c r="G45" i="1"/>
  <c r="G44" i="1"/>
  <c r="G43" i="1"/>
  <c r="G42" i="1"/>
  <c r="G41" i="1"/>
  <c r="G31" i="1"/>
  <c r="G30" i="1"/>
  <c r="G29" i="1"/>
  <c r="G28" i="1"/>
  <c r="G27" i="1"/>
  <c r="G25" i="1"/>
  <c r="G24" i="1"/>
  <c r="G23" i="1"/>
  <c r="G22" i="1"/>
  <c r="G21" i="1"/>
  <c r="G12" i="1"/>
  <c r="G71" i="1" s="1"/>
  <c r="G32" i="1" l="1"/>
  <c r="G46" i="1"/>
  <c r="G56" i="1"/>
  <c r="C88" i="1" s="1"/>
  <c r="G66" i="1"/>
  <c r="C89" i="1" s="1"/>
  <c r="C85" i="1"/>
  <c r="G68" i="1" l="1"/>
  <c r="G69" i="1" s="1"/>
  <c r="C87" i="1"/>
  <c r="C90" i="1" l="1"/>
  <c r="C91" i="1" s="1"/>
  <c r="G70" i="1"/>
  <c r="G72" i="1" l="1"/>
  <c r="C96" i="1"/>
  <c r="D96" i="1"/>
  <c r="E96" i="1"/>
  <c r="D88" i="1"/>
  <c r="D89" i="1"/>
  <c r="D85" i="1"/>
  <c r="D86" i="1"/>
  <c r="D87" i="1"/>
  <c r="D90" i="1"/>
  <c r="D91" i="1" l="1"/>
</calcChain>
</file>

<file path=xl/sharedStrings.xml><?xml version="1.0" encoding="utf-8"?>
<sst xmlns="http://schemas.openxmlformats.org/spreadsheetml/2006/main" count="173" uniqueCount="117">
  <si>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</si>
  <si>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</si>
  <si>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</si>
  <si>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</si>
  <si>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</si>
  <si>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</si>
  <si>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</si>
  <si>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</si>
  <si>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</si>
  <si>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</si>
  <si>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</si>
  <si>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</si>
  <si>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</si>
  <si>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</si>
  <si>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</si>
  <si>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</si>
  <si>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</si>
  <si>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</si>
  <si>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</si>
  <si>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</si>
  <si>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</si>
  <si>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</si>
  <si>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</si>
  <si>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</si>
  <si>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</si>
  <si>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</si>
  <si>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</si>
  <si>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</si>
  <si>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</si>
  <si>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</si>
  <si>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</si>
  <si>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</si>
  <si>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</si>
  <si>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</si>
  <si>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</si>
  <si>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</si>
  <si>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</si>
  <si>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</si>
  <si>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</si>
  <si>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</si>
  <si>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</si>
  <si>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</si>
  <si>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</si>
  <si>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</si>
  <si>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</si>
  <si>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</si>
  <si>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</si>
  <si>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</si>
  <si>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</si>
  <si>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</si>
  <si>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</si>
  <si>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</si>
  <si>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</si>
  <si>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</si>
  <si>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VALPARAISO</t>
  </si>
  <si>
    <t>Siembra</t>
  </si>
  <si>
    <t>Riego</t>
  </si>
  <si>
    <t>Cosecha</t>
  </si>
  <si>
    <t>Acarreo de insumos</t>
  </si>
  <si>
    <t>Acarreo de cosecha</t>
  </si>
  <si>
    <t>FITOSANITARIOS</t>
  </si>
  <si>
    <t>Combustible para traslado de productos a lugar de venta</t>
  </si>
  <si>
    <t>Costo unitario ($/Kg) (*)</t>
  </si>
  <si>
    <t>ESCENARIOS COSTO UNITARIO  ($/Kg)</t>
  </si>
  <si>
    <t>6. El  costo de la mano de obra NO incluye impuestos e  imposiciones</t>
  </si>
  <si>
    <t>Febrero</t>
  </si>
  <si>
    <t>Mercado local</t>
  </si>
  <si>
    <t>Desbrote – deshoje</t>
  </si>
  <si>
    <t>Entutorado</t>
  </si>
  <si>
    <t xml:space="preserve">Control manual de malezas </t>
  </si>
  <si>
    <t>Poda</t>
  </si>
  <si>
    <t>Aplicación de fertilizantes</t>
  </si>
  <si>
    <t>Aplicaciones fitosanitarias</t>
  </si>
  <si>
    <t>Arado</t>
  </si>
  <si>
    <t>Rastra</t>
  </si>
  <si>
    <t>Melgadora</t>
  </si>
  <si>
    <t>unidad</t>
  </si>
  <si>
    <t>Jabón Potásico (5L)</t>
  </si>
  <si>
    <t>Alambre galvanizado 18  25 Kg</t>
  </si>
  <si>
    <t>Rollo</t>
  </si>
  <si>
    <t>Combustible para bomba de agua</t>
  </si>
  <si>
    <t>Litros</t>
  </si>
  <si>
    <t>PRECIO ESPERADO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</si>
  <si>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</si>
  <si>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</si>
  <si>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Rollos</t>
  </si>
  <si>
    <t>Plansa riego con gotero</t>
  </si>
  <si>
    <t>Unidad (Horas Maquina)</t>
  </si>
  <si>
    <t>HM</t>
  </si>
  <si>
    <t>RAPA NUI</t>
  </si>
  <si>
    <t>Bocashi</t>
  </si>
  <si>
    <t>Biofertilizante</t>
  </si>
  <si>
    <t>MARACUYA</t>
  </si>
  <si>
    <t>MEDIO</t>
  </si>
  <si>
    <t>ACAROS</t>
  </si>
  <si>
    <t>Semillas maracuya</t>
  </si>
  <si>
    <t>saco 28 kg</t>
  </si>
  <si>
    <t>bidón 5 lt</t>
  </si>
  <si>
    <t xml:space="preserve">Rollizo agricola 3 a 4" x 2,50 mt </t>
  </si>
  <si>
    <t>Malla antimalezas 0,7m x 100m</t>
  </si>
  <si>
    <t>gr</t>
  </si>
  <si>
    <t>Establecimiento espalderas</t>
  </si>
  <si>
    <t>Mayo</t>
  </si>
  <si>
    <t>RENDIMIENTO (Kg/2000m2.)</t>
  </si>
  <si>
    <t>$/2000m2</t>
  </si>
  <si>
    <t>Rendimiento (Kg/2000m2)</t>
  </si>
  <si>
    <t>Todo el ciclo</t>
  </si>
  <si>
    <t>Abril</t>
  </si>
  <si>
    <t>Septiembre - Noviembre</t>
  </si>
  <si>
    <t>Julio - Agosto</t>
  </si>
  <si>
    <t>Junio a Mayo</t>
  </si>
  <si>
    <t>Junio - Septiembre</t>
  </si>
  <si>
    <t>Agosto - Octubre</t>
  </si>
  <si>
    <t>18 meses post siembra</t>
  </si>
  <si>
    <t>Junio</t>
  </si>
  <si>
    <t>Agosto</t>
  </si>
  <si>
    <t>FLAVICARPA / EDULIS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</si>
</sst>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$&quot;* #,##0_ ;_ &quot;$&quot;* \-#,##0_ ;_ &quot;$&quot;* &quot;-&quot;_ ;_ @_ "/>
    <numFmt numFmtId="165" formatCode="_ * #,##0.00_ ;_ * \-#,##0.00_ ;_ * &quot;-&quot;??_ ;_ @_ "/>
    <numFmt numFmtId="166" formatCode="&quot; &quot;* #,##0&quot; &quot;;&quot; &quot;* &quot;-&quot;#,##0&quot; &quot;;&quot; &quot;* &quot;- &quot;"/>
    <numFmt numFmtId="167" formatCode="&quot;$&quot;#,##0"/>
  </numFmts>
  <fonts count="20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i/>
      <sz val="11"/>
      <color rgb="FF7F7F7F"/>
      <name val="Helvetica Neue"/>
      <family val="2"/>
      <scheme val="minor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i/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Calibri"/>
      <family val="2"/>
    </font>
    <font>
      <sz val="9"/>
      <color rgb="FF000000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165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19" fillId="0" borderId="0" applyFont="0" applyFill="0" applyBorder="0" applyAlignment="0" applyProtection="0"/>
  </cellStyleXfs>
  <cellXfs count="14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0" fillId="2" borderId="15" xfId="0" applyFont="1" applyFill="1" applyBorder="1" applyAlignment="1"/>
    <xf numFmtId="0" fontId="0" fillId="2" borderId="19" xfId="0" applyFont="1" applyFill="1" applyBorder="1" applyAlignment="1"/>
    <xf numFmtId="0" fontId="0" fillId="0" borderId="17" xfId="0" applyNumberFormat="1" applyFont="1" applyBorder="1" applyAlignment="1"/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0" fontId="9" fillId="0" borderId="51" xfId="2" applyNumberFormat="1" applyFont="1" applyBorder="1" applyAlignment="1" applyProtection="1">
      <alignment horizontal="center" vertical="center" wrapText="1"/>
    </xf>
    <xf numFmtId="0" fontId="7" fillId="10" borderId="51" xfId="0" applyFont="1" applyFill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0" fillId="10" borderId="51" xfId="0" applyFont="1" applyFill="1" applyBorder="1" applyAlignment="1">
      <alignment horizontal="center" vertical="center" wrapText="1"/>
    </xf>
    <xf numFmtId="167" fontId="7" fillId="0" borderId="51" xfId="0" applyNumberFormat="1" applyFont="1" applyBorder="1" applyAlignment="1">
      <alignment horizontal="center" vertical="center" wrapText="1"/>
    </xf>
    <xf numFmtId="167" fontId="1" fillId="2" borderId="54" xfId="0" applyNumberFormat="1" applyFont="1" applyFill="1" applyBorder="1" applyAlignment="1">
      <alignment horizontal="center" vertical="center" wrapText="1"/>
    </xf>
    <xf numFmtId="167" fontId="5" fillId="3" borderId="5" xfId="0" applyNumberFormat="1" applyFont="1" applyFill="1" applyBorder="1" applyAlignment="1">
      <alignment horizontal="center" vertical="center" wrapText="1"/>
    </xf>
    <xf numFmtId="49" fontId="1" fillId="2" borderId="42" xfId="0" applyNumberFormat="1" applyFont="1" applyFill="1" applyBorder="1" applyAlignment="1">
      <alignment horizontal="left" vertical="center"/>
    </xf>
    <xf numFmtId="49" fontId="1" fillId="2" borderId="44" xfId="0" applyNumberFormat="1" applyFont="1" applyFill="1" applyBorder="1" applyAlignment="1">
      <alignment horizontal="left" vertical="center"/>
    </xf>
    <xf numFmtId="49" fontId="1" fillId="2" borderId="17" xfId="0" applyNumberFormat="1" applyFont="1" applyFill="1" applyBorder="1" applyAlignment="1">
      <alignment horizontal="left" vertical="center"/>
    </xf>
    <xf numFmtId="49" fontId="15" fillId="3" borderId="52" xfId="0" applyNumberFormat="1" applyFont="1" applyFill="1" applyBorder="1" applyAlignment="1">
      <alignment horizontal="center" vertical="center" wrapText="1"/>
    </xf>
    <xf numFmtId="164" fontId="5" fillId="3" borderId="11" xfId="3" applyFont="1" applyFill="1" applyBorder="1" applyAlignment="1">
      <alignment horizontal="center" vertical="center" wrapText="1"/>
    </xf>
    <xf numFmtId="164" fontId="5" fillId="3" borderId="9" xfId="3" applyFont="1" applyFill="1" applyBorder="1" applyAlignment="1">
      <alignment horizontal="center" vertical="center" wrapText="1"/>
    </xf>
    <xf numFmtId="164" fontId="7" fillId="10" borderId="51" xfId="3" applyFont="1" applyFill="1" applyBorder="1" applyAlignment="1" applyProtection="1">
      <alignment horizontal="center" vertical="center" wrapText="1"/>
    </xf>
    <xf numFmtId="49" fontId="1" fillId="2" borderId="52" xfId="0" applyNumberFormat="1" applyFont="1" applyFill="1" applyBorder="1" applyAlignment="1">
      <alignment horizontal="center" vertical="center" wrapText="1"/>
    </xf>
    <xf numFmtId="0" fontId="0" fillId="2" borderId="58" xfId="0" applyFont="1" applyFill="1" applyBorder="1" applyAlignment="1"/>
    <xf numFmtId="49" fontId="5" fillId="3" borderId="59" xfId="0" applyNumberFormat="1" applyFont="1" applyFill="1" applyBorder="1" applyAlignment="1">
      <alignment horizontal="center" vertical="center" wrapText="1"/>
    </xf>
    <xf numFmtId="164" fontId="5" fillId="3" borderId="59" xfId="3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0" fillId="2" borderId="61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167" fontId="1" fillId="2" borderId="53" xfId="0" applyNumberFormat="1" applyFont="1" applyFill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7" fillId="2" borderId="55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167" fontId="7" fillId="0" borderId="51" xfId="1" applyNumberFormat="1" applyFont="1" applyBorder="1" applyAlignment="1" applyProtection="1">
      <alignment horizontal="center" vertical="center" wrapText="1"/>
    </xf>
    <xf numFmtId="17" fontId="7" fillId="0" borderId="51" xfId="0" applyNumberFormat="1" applyFont="1" applyBorder="1" applyAlignment="1">
      <alignment horizontal="center" vertical="center" wrapText="1"/>
    </xf>
    <xf numFmtId="14" fontId="1" fillId="2" borderId="5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7" fontId="1" fillId="2" borderId="8" xfId="0" applyNumberFormat="1" applyFont="1" applyFill="1" applyBorder="1" applyAlignment="1">
      <alignment horizontal="center" vertical="center" wrapText="1"/>
    </xf>
    <xf numFmtId="49" fontId="5" fillId="5" borderId="9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67" fontId="1" fillId="2" borderId="3" xfId="0" applyNumberFormat="1" applyFont="1" applyFill="1" applyBorder="1" applyAlignment="1">
      <alignment horizontal="center" vertical="center" wrapText="1"/>
    </xf>
    <xf numFmtId="164" fontId="7" fillId="0" borderId="51" xfId="3" applyFont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3" applyFont="1" applyFill="1" applyBorder="1" applyAlignment="1">
      <alignment horizontal="center" vertical="center" wrapText="1"/>
    </xf>
    <xf numFmtId="164" fontId="1" fillId="2" borderId="8" xfId="3" applyFont="1" applyFill="1" applyBorder="1" applyAlignment="1">
      <alignment horizontal="center" vertical="center" wrapText="1"/>
    </xf>
    <xf numFmtId="49" fontId="5" fillId="5" borderId="1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3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1" fillId="2" borderId="11" xfId="3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64" fontId="2" fillId="3" borderId="11" xfId="3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4" fontId="1" fillId="2" borderId="14" xfId="3" applyFont="1" applyFill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164" fontId="7" fillId="0" borderId="52" xfId="3" applyFont="1" applyBorder="1" applyAlignment="1" applyProtection="1">
      <alignment horizontal="center" vertical="center" wrapText="1"/>
    </xf>
    <xf numFmtId="49" fontId="2" fillId="3" borderId="60" xfId="0" applyNumberFormat="1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164" fontId="2" fillId="3" borderId="60" xfId="3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164" fontId="1" fillId="2" borderId="20" xfId="3" applyFont="1" applyFill="1" applyBorder="1" applyAlignment="1">
      <alignment horizontal="center" vertical="center" wrapText="1"/>
    </xf>
    <xf numFmtId="49" fontId="5" fillId="5" borderId="21" xfId="0" applyNumberFormat="1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164" fontId="5" fillId="5" borderId="22" xfId="3" applyFont="1" applyFill="1" applyBorder="1" applyAlignment="1">
      <alignment horizontal="center" vertical="center" wrapText="1"/>
    </xf>
    <xf numFmtId="164" fontId="5" fillId="5" borderId="23" xfId="3" applyFont="1" applyFill="1" applyBorder="1" applyAlignment="1">
      <alignment horizontal="center" vertical="center" wrapText="1"/>
    </xf>
    <xf numFmtId="49" fontId="5" fillId="3" borderId="24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64" fontId="5" fillId="3" borderId="25" xfId="3" applyFont="1" applyFill="1" applyBorder="1" applyAlignment="1">
      <alignment horizontal="center" vertical="center" wrapText="1"/>
    </xf>
    <xf numFmtId="49" fontId="5" fillId="5" borderId="24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164" fontId="5" fillId="5" borderId="11" xfId="3" applyFont="1" applyFill="1" applyBorder="1" applyAlignment="1">
      <alignment horizontal="center" vertical="center" wrapText="1"/>
    </xf>
    <xf numFmtId="164" fontId="5" fillId="5" borderId="25" xfId="3" applyFont="1" applyFill="1" applyBorder="1" applyAlignment="1">
      <alignment horizontal="center" vertical="center" wrapText="1"/>
    </xf>
    <xf numFmtId="49" fontId="5" fillId="5" borderId="26" xfId="0" applyNumberFormat="1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164" fontId="5" fillId="5" borderId="27" xfId="3" applyFont="1" applyFill="1" applyBorder="1" applyAlignment="1">
      <alignment horizontal="center" vertical="center" wrapText="1"/>
    </xf>
    <xf numFmtId="164" fontId="5" fillId="6" borderId="28" xfId="3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167" fontId="5" fillId="2" borderId="17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49" fontId="11" fillId="2" borderId="39" xfId="0" applyNumberFormat="1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center" vertical="center" wrapText="1"/>
    </xf>
    <xf numFmtId="167" fontId="1" fillId="2" borderId="41" xfId="0" applyNumberFormat="1" applyFont="1" applyFill="1" applyBorder="1" applyAlignment="1">
      <alignment horizontal="center" vertical="center" wrapText="1"/>
    </xf>
    <xf numFmtId="167" fontId="1" fillId="2" borderId="43" xfId="0" applyNumberFormat="1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167" fontId="1" fillId="2" borderId="46" xfId="0" applyNumberFormat="1" applyFont="1" applyFill="1" applyBorder="1" applyAlignment="1">
      <alignment horizontal="center" vertical="center" wrapText="1"/>
    </xf>
    <xf numFmtId="167" fontId="1" fillId="2" borderId="17" xfId="0" applyNumberFormat="1" applyFont="1" applyFill="1" applyBorder="1" applyAlignment="1">
      <alignment horizontal="center" vertical="center" wrapText="1"/>
    </xf>
    <xf numFmtId="0" fontId="1" fillId="9" borderId="38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167" fontId="1" fillId="7" borderId="17" xfId="0" applyNumberFormat="1" applyFont="1" applyFill="1" applyBorder="1" applyAlignment="1">
      <alignment horizontal="center" vertical="center" wrapText="1"/>
    </xf>
    <xf numFmtId="49" fontId="11" fillId="8" borderId="29" xfId="0" applyNumberFormat="1" applyFont="1" applyFill="1" applyBorder="1" applyAlignment="1">
      <alignment horizontal="center" vertical="center" wrapText="1"/>
    </xf>
    <xf numFmtId="49" fontId="11" fillId="8" borderId="18" xfId="0" applyNumberFormat="1" applyFont="1" applyFill="1" applyBorder="1" applyAlignment="1">
      <alignment horizontal="center" vertical="center" wrapText="1"/>
    </xf>
    <xf numFmtId="49" fontId="1" fillId="8" borderId="30" xfId="0" applyNumberFormat="1" applyFont="1" applyFill="1" applyBorder="1" applyAlignment="1">
      <alignment horizontal="center" vertical="center" wrapText="1"/>
    </xf>
    <xf numFmtId="49" fontId="11" fillId="2" borderId="31" xfId="0" applyNumberFormat="1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9" fontId="1" fillId="2" borderId="32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167" fontId="5" fillId="7" borderId="17" xfId="0" applyNumberFormat="1" applyFont="1" applyFill="1" applyBorder="1" applyAlignment="1">
      <alignment horizontal="center" vertical="center" wrapText="1"/>
    </xf>
    <xf numFmtId="49" fontId="11" fillId="8" borderId="33" xfId="0" applyNumberFormat="1" applyFont="1" applyFill="1" applyBorder="1" applyAlignment="1">
      <alignment horizontal="center" vertical="center" wrapText="1"/>
    </xf>
    <xf numFmtId="166" fontId="11" fillId="8" borderId="34" xfId="0" applyNumberFormat="1" applyFont="1" applyFill="1" applyBorder="1" applyAlignment="1">
      <alignment horizontal="center" vertical="center" wrapText="1"/>
    </xf>
    <xf numFmtId="9" fontId="11" fillId="8" borderId="35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center" vertical="center" wrapText="1"/>
    </xf>
    <xf numFmtId="49" fontId="13" fillId="9" borderId="17" xfId="0" applyNumberFormat="1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9" borderId="47" xfId="0" applyFont="1" applyFill="1" applyBorder="1" applyAlignment="1">
      <alignment horizontal="center" vertical="center" wrapText="1"/>
    </xf>
    <xf numFmtId="167" fontId="5" fillId="7" borderId="16" xfId="0" applyNumberFormat="1" applyFont="1" applyFill="1" applyBorder="1" applyAlignment="1">
      <alignment horizontal="center" vertical="center" wrapText="1"/>
    </xf>
    <xf numFmtId="49" fontId="11" fillId="8" borderId="48" xfId="0" applyNumberFormat="1" applyFont="1" applyFill="1" applyBorder="1" applyAlignment="1">
      <alignment horizontal="center" vertical="center" wrapText="1"/>
    </xf>
    <xf numFmtId="0" fontId="11" fillId="0" borderId="49" xfId="0" applyNumberFormat="1" applyFont="1" applyFill="1" applyBorder="1" applyAlignment="1">
      <alignment horizontal="center" vertical="center" wrapText="1"/>
    </xf>
    <xf numFmtId="0" fontId="11" fillId="0" borderId="50" xfId="0" applyNumberFormat="1" applyFont="1" applyFill="1" applyBorder="1" applyAlignment="1">
      <alignment horizontal="center" vertical="center" wrapText="1"/>
    </xf>
    <xf numFmtId="167" fontId="11" fillId="7" borderId="17" xfId="0" applyNumberFormat="1" applyFont="1" applyFill="1" applyBorder="1" applyAlignment="1">
      <alignment horizontal="center" vertical="center" wrapText="1"/>
    </xf>
    <xf numFmtId="167" fontId="11" fillId="2" borderId="17" xfId="0" applyNumberFormat="1" applyFont="1" applyFill="1" applyBorder="1" applyAlignment="1">
      <alignment horizontal="center" vertical="center" wrapText="1"/>
    </xf>
    <xf numFmtId="166" fontId="11" fillId="0" borderId="34" xfId="0" applyNumberFormat="1" applyFont="1" applyFill="1" applyBorder="1" applyAlignment="1">
      <alignment horizontal="center" vertical="center" wrapText="1"/>
    </xf>
    <xf numFmtId="166" fontId="11" fillId="0" borderId="3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167" fontId="1" fillId="0" borderId="0" xfId="0" applyNumberFormat="1" applyFont="1" applyAlignment="1">
      <alignment horizontal="center" vertical="center" wrapText="1"/>
    </xf>
    <xf numFmtId="49" fontId="13" fillId="9" borderId="36" xfId="0" applyNumberFormat="1" applyFont="1" applyFill="1" applyBorder="1" applyAlignment="1">
      <alignment horizontal="center" vertical="center" wrapText="1"/>
    </xf>
    <xf numFmtId="0" fontId="11" fillId="9" borderId="37" xfId="0" applyFont="1" applyFill="1" applyBorder="1" applyAlignment="1">
      <alignment horizontal="center" vertical="center" wrapText="1"/>
    </xf>
    <xf numFmtId="49" fontId="1" fillId="2" borderId="52" xfId="0" applyNumberFormat="1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49" fontId="18" fillId="3" borderId="52" xfId="0" applyNumberFormat="1" applyFont="1" applyFill="1" applyBorder="1" applyAlignment="1">
      <alignment horizontal="center" vertical="center" wrapText="1"/>
    </xf>
    <xf numFmtId="0" fontId="18" fillId="4" borderId="52" xfId="0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49" fontId="1" fillId="2" borderId="56" xfId="0" applyNumberFormat="1" applyFont="1" applyFill="1" applyBorder="1" applyAlignment="1">
      <alignment horizontal="center" vertical="center" wrapText="1"/>
    </xf>
    <xf numFmtId="49" fontId="1" fillId="2" borderId="57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oneda [0]" xfId="3" builtinId="7"/>
    <cellStyle name="Normal" xfId="0" builtinId="0"/>
    <cellStyle name="Texto explicativo" xfId="2" builtinId="5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685800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120" zoomScaleNormal="120" workbookViewId="0">
      <selection activeCell="K19" sqref="K19"/>
    </sheetView>
  </sheetViews>
  <sheetFormatPr baseColWidth="10" defaultColWidth="10.85546875" defaultRowHeight="11.25" customHeight="1"/>
  <cols>
    <col min="1" max="1" width="4.42578125" style="1" customWidth="1"/>
    <col min="2" max="2" width="21" style="128" customWidth="1"/>
    <col min="3" max="3" width="27" style="128" bestFit="1" customWidth="1"/>
    <col min="4" max="4" width="9.42578125" style="128" customWidth="1"/>
    <col min="5" max="5" width="15.7109375" style="128" customWidth="1"/>
    <col min="6" max="6" width="11" style="129" customWidth="1"/>
    <col min="7" max="7" width="12.28515625" style="129" customWidth="1"/>
    <col min="8" max="255" width="10.85546875" style="1" customWidth="1"/>
  </cols>
  <sheetData>
    <row r="1" spans="1:7" ht="15" customHeight="1">
      <c r="A1" s="2"/>
      <c r="B1" s="32"/>
      <c r="C1" s="32"/>
      <c r="D1" s="32"/>
      <c r="E1" s="32"/>
      <c r="F1" s="33"/>
      <c r="G1" s="33"/>
    </row>
    <row r="2" spans="1:7" ht="15" customHeight="1">
      <c r="A2" s="2"/>
      <c r="B2" s="32"/>
      <c r="C2" s="32"/>
      <c r="D2" s="32"/>
      <c r="E2" s="32"/>
      <c r="F2" s="33"/>
      <c r="G2" s="33"/>
    </row>
    <row r="3" spans="1:7" ht="15" customHeight="1">
      <c r="A3" s="2"/>
      <c r="B3" s="32"/>
      <c r="C3" s="32"/>
      <c r="D3" s="32"/>
      <c r="E3" s="32"/>
      <c r="F3" s="33"/>
      <c r="G3" s="33"/>
    </row>
    <row r="4" spans="1:7" ht="15" customHeight="1">
      <c r="A4" s="2"/>
      <c r="B4" s="32"/>
      <c r="C4" s="32"/>
      <c r="D4" s="32"/>
      <c r="E4" s="32"/>
      <c r="F4" s="33"/>
      <c r="G4" s="33"/>
    </row>
    <row r="5" spans="1:7" ht="15" customHeight="1">
      <c r="A5" s="2"/>
      <c r="B5" s="32"/>
      <c r="C5" s="32"/>
      <c r="D5" s="32"/>
      <c r="E5" s="32"/>
      <c r="F5" s="33"/>
      <c r="G5" s="33"/>
    </row>
    <row r="6" spans="1:7" ht="15" customHeight="1">
      <c r="A6" s="2"/>
      <c r="B6" s="32"/>
      <c r="C6" s="32"/>
      <c r="D6" s="32"/>
      <c r="E6" s="32"/>
      <c r="F6" s="33"/>
      <c r="G6" s="33"/>
    </row>
    <row r="7" spans="1:7" ht="15" customHeight="1">
      <c r="A7" s="2"/>
      <c r="B7" s="32"/>
      <c r="C7" s="32"/>
      <c r="D7" s="32"/>
      <c r="E7" s="32"/>
      <c r="F7" s="33"/>
      <c r="G7" s="33"/>
    </row>
    <row r="8" spans="1:7" ht="15" customHeight="1">
      <c r="A8" s="2"/>
      <c r="B8" s="34"/>
      <c r="C8" s="34"/>
      <c r="D8" s="32"/>
      <c r="E8" s="34"/>
      <c r="F8" s="35"/>
      <c r="G8" s="35"/>
    </row>
    <row r="9" spans="1:7" ht="12" customHeight="1">
      <c r="A9" s="6"/>
      <c r="B9" s="22" t="s">
        <v>0</v>
      </c>
      <c r="C9" s="36" t="s">
        <v>92</v>
      </c>
      <c r="D9" s="37"/>
      <c r="E9" s="134" t="s">
        <v>103</v>
      </c>
      <c r="F9" s="135"/>
      <c r="G9" s="36">
        <v>2400</v>
      </c>
    </row>
    <row r="10" spans="1:7" ht="15">
      <c r="A10" s="6"/>
      <c r="B10" s="26" t="s">
        <v>1</v>
      </c>
      <c r="C10" s="13" t="s">
        <v>116</v>
      </c>
      <c r="D10" s="38"/>
      <c r="E10" s="132" t="s">
        <v>2</v>
      </c>
      <c r="F10" s="133"/>
      <c r="G10" s="16" t="s">
        <v>65</v>
      </c>
    </row>
    <row r="11" spans="1:7" ht="15">
      <c r="A11" s="6"/>
      <c r="B11" s="26" t="s">
        <v>3</v>
      </c>
      <c r="C11" s="13" t="s">
        <v>93</v>
      </c>
      <c r="D11" s="38"/>
      <c r="E11" s="132" t="s">
        <v>82</v>
      </c>
      <c r="F11" s="133"/>
      <c r="G11" s="16">
        <v>4000</v>
      </c>
    </row>
    <row r="12" spans="1:7" ht="15">
      <c r="A12" s="6"/>
      <c r="B12" s="26" t="s">
        <v>4</v>
      </c>
      <c r="C12" s="13" t="s">
        <v>54</v>
      </c>
      <c r="D12" s="38"/>
      <c r="E12" s="138" t="s">
        <v>5</v>
      </c>
      <c r="F12" s="139"/>
      <c r="G12" s="39">
        <f>G9*G11</f>
        <v>9600000</v>
      </c>
    </row>
    <row r="13" spans="1:7" ht="15">
      <c r="A13" s="6"/>
      <c r="B13" s="26" t="s">
        <v>6</v>
      </c>
      <c r="C13" s="13" t="s">
        <v>89</v>
      </c>
      <c r="D13" s="38"/>
      <c r="E13" s="132" t="s">
        <v>7</v>
      </c>
      <c r="F13" s="133"/>
      <c r="G13" s="16" t="s">
        <v>66</v>
      </c>
    </row>
    <row r="14" spans="1:7" ht="15">
      <c r="A14" s="6"/>
      <c r="B14" s="26" t="s">
        <v>8</v>
      </c>
      <c r="C14" s="13" t="s">
        <v>89</v>
      </c>
      <c r="D14" s="38"/>
      <c r="E14" s="132" t="s">
        <v>9</v>
      </c>
      <c r="F14" s="133"/>
      <c r="G14" s="16" t="s">
        <v>65</v>
      </c>
    </row>
    <row r="15" spans="1:7" ht="15">
      <c r="A15" s="6"/>
      <c r="B15" s="26" t="s">
        <v>10</v>
      </c>
      <c r="C15" s="40">
        <v>44958</v>
      </c>
      <c r="D15" s="38"/>
      <c r="E15" s="132" t="s">
        <v>11</v>
      </c>
      <c r="F15" s="133"/>
      <c r="G15" s="16" t="s">
        <v>94</v>
      </c>
    </row>
    <row r="16" spans="1:7" ht="12" customHeight="1">
      <c r="A16" s="2"/>
      <c r="B16" s="14"/>
      <c r="C16" s="41"/>
      <c r="D16" s="42"/>
      <c r="E16" s="14"/>
      <c r="F16" s="17"/>
      <c r="G16" s="17"/>
    </row>
    <row r="17" spans="1:7" ht="12" customHeight="1">
      <c r="A17" s="4"/>
      <c r="B17" s="136" t="s">
        <v>12</v>
      </c>
      <c r="C17" s="137"/>
      <c r="D17" s="137"/>
      <c r="E17" s="137"/>
      <c r="F17" s="137"/>
      <c r="G17" s="137"/>
    </row>
    <row r="18" spans="1:7" ht="12" customHeight="1">
      <c r="A18" s="2"/>
      <c r="B18" s="43"/>
      <c r="C18" s="44"/>
      <c r="D18" s="44"/>
      <c r="E18" s="44"/>
      <c r="F18" s="45"/>
      <c r="G18" s="45"/>
    </row>
    <row r="19" spans="1:7" ht="12" customHeight="1">
      <c r="A19" s="3"/>
      <c r="B19" s="46" t="s">
        <v>13</v>
      </c>
      <c r="C19" s="47"/>
      <c r="D19" s="42"/>
      <c r="E19" s="42"/>
      <c r="F19" s="48"/>
      <c r="G19" s="48"/>
    </row>
    <row r="20" spans="1:7" ht="24" customHeight="1">
      <c r="A20" s="4"/>
      <c r="B20" s="8" t="s">
        <v>14</v>
      </c>
      <c r="C20" s="8" t="s">
        <v>15</v>
      </c>
      <c r="D20" s="8" t="s">
        <v>16</v>
      </c>
      <c r="E20" s="8" t="s">
        <v>17</v>
      </c>
      <c r="F20" s="18" t="s">
        <v>18</v>
      </c>
      <c r="G20" s="18" t="s">
        <v>19</v>
      </c>
    </row>
    <row r="21" spans="1:7" ht="15">
      <c r="A21" s="4"/>
      <c r="B21" s="13" t="s">
        <v>55</v>
      </c>
      <c r="C21" s="13" t="s">
        <v>20</v>
      </c>
      <c r="D21" s="13">
        <v>2</v>
      </c>
      <c r="E21" s="13" t="s">
        <v>102</v>
      </c>
      <c r="F21" s="49">
        <v>50000</v>
      </c>
      <c r="G21" s="49">
        <f>D21*F21</f>
        <v>100000</v>
      </c>
    </row>
    <row r="22" spans="1:7" ht="15">
      <c r="A22" s="4"/>
      <c r="B22" s="13" t="s">
        <v>56</v>
      </c>
      <c r="C22" s="13" t="s">
        <v>20</v>
      </c>
      <c r="D22" s="13">
        <v>10</v>
      </c>
      <c r="E22" s="13" t="s">
        <v>106</v>
      </c>
      <c r="F22" s="49">
        <v>50000</v>
      </c>
      <c r="G22" s="49">
        <f>F22*D22</f>
        <v>500000</v>
      </c>
    </row>
    <row r="23" spans="1:7" ht="15">
      <c r="A23" s="4"/>
      <c r="B23" s="13" t="s">
        <v>58</v>
      </c>
      <c r="C23" s="13" t="s">
        <v>20</v>
      </c>
      <c r="D23" s="13">
        <v>1</v>
      </c>
      <c r="E23" s="13" t="s">
        <v>107</v>
      </c>
      <c r="F23" s="49">
        <v>50000</v>
      </c>
      <c r="G23" s="49">
        <f>F23*D23</f>
        <v>50000</v>
      </c>
    </row>
    <row r="24" spans="1:7" ht="15">
      <c r="A24" s="4"/>
      <c r="B24" s="13" t="s">
        <v>67</v>
      </c>
      <c r="C24" s="13" t="s">
        <v>20</v>
      </c>
      <c r="D24" s="13">
        <v>2</v>
      </c>
      <c r="E24" s="13" t="s">
        <v>108</v>
      </c>
      <c r="F24" s="49">
        <v>50000</v>
      </c>
      <c r="G24" s="49">
        <f t="shared" ref="G24:G31" si="0">D24*F24</f>
        <v>100000</v>
      </c>
    </row>
    <row r="25" spans="1:7" ht="15">
      <c r="A25" s="4"/>
      <c r="B25" s="13" t="s">
        <v>101</v>
      </c>
      <c r="C25" s="13" t="s">
        <v>20</v>
      </c>
      <c r="D25" s="13">
        <v>3</v>
      </c>
      <c r="E25" s="13" t="s">
        <v>107</v>
      </c>
      <c r="F25" s="49">
        <v>50000</v>
      </c>
      <c r="G25" s="49">
        <f t="shared" si="0"/>
        <v>150000</v>
      </c>
    </row>
    <row r="26" spans="1:7" ht="15">
      <c r="A26" s="31"/>
      <c r="B26" s="13" t="s">
        <v>68</v>
      </c>
      <c r="C26" s="13" t="s">
        <v>20</v>
      </c>
      <c r="D26" s="13">
        <v>2</v>
      </c>
      <c r="E26" s="13" t="s">
        <v>109</v>
      </c>
      <c r="F26" s="49">
        <v>50000</v>
      </c>
      <c r="G26" s="49">
        <f t="shared" si="0"/>
        <v>100000</v>
      </c>
    </row>
    <row r="27" spans="1:7" ht="15">
      <c r="A27" s="4"/>
      <c r="B27" s="13" t="s">
        <v>69</v>
      </c>
      <c r="C27" s="13" t="s">
        <v>20</v>
      </c>
      <c r="D27" s="13">
        <v>4</v>
      </c>
      <c r="E27" s="13" t="s">
        <v>110</v>
      </c>
      <c r="F27" s="49">
        <v>50000</v>
      </c>
      <c r="G27" s="49">
        <f t="shared" si="0"/>
        <v>200000</v>
      </c>
    </row>
    <row r="28" spans="1:7" ht="15">
      <c r="A28" s="4"/>
      <c r="B28" s="13" t="s">
        <v>70</v>
      </c>
      <c r="C28" s="13" t="s">
        <v>20</v>
      </c>
      <c r="D28" s="13">
        <v>2</v>
      </c>
      <c r="E28" s="13" t="s">
        <v>108</v>
      </c>
      <c r="F28" s="49">
        <v>50000</v>
      </c>
      <c r="G28" s="49">
        <f t="shared" si="0"/>
        <v>100000</v>
      </c>
    </row>
    <row r="29" spans="1:7" ht="15">
      <c r="A29" s="4"/>
      <c r="B29" s="13" t="s">
        <v>71</v>
      </c>
      <c r="C29" s="13" t="s">
        <v>20</v>
      </c>
      <c r="D29" s="13">
        <v>2</v>
      </c>
      <c r="E29" s="13" t="s">
        <v>111</v>
      </c>
      <c r="F29" s="49">
        <v>50000</v>
      </c>
      <c r="G29" s="49">
        <f t="shared" si="0"/>
        <v>100000</v>
      </c>
    </row>
    <row r="30" spans="1:7" ht="15">
      <c r="A30" s="4"/>
      <c r="B30" s="13" t="s">
        <v>72</v>
      </c>
      <c r="C30" s="13" t="s">
        <v>20</v>
      </c>
      <c r="D30" s="13">
        <v>2</v>
      </c>
      <c r="E30" s="13" t="s">
        <v>112</v>
      </c>
      <c r="F30" s="49">
        <v>50000</v>
      </c>
      <c r="G30" s="49">
        <f t="shared" si="0"/>
        <v>100000</v>
      </c>
    </row>
    <row r="31" spans="1:7" ht="15">
      <c r="A31" s="4"/>
      <c r="B31" s="13" t="s">
        <v>57</v>
      </c>
      <c r="C31" s="13" t="s">
        <v>20</v>
      </c>
      <c r="D31" s="13">
        <v>3</v>
      </c>
      <c r="E31" s="13" t="s">
        <v>113</v>
      </c>
      <c r="F31" s="49">
        <v>50000</v>
      </c>
      <c r="G31" s="49">
        <f t="shared" si="0"/>
        <v>150000</v>
      </c>
    </row>
    <row r="32" spans="1:7" ht="12.75" customHeight="1">
      <c r="A32" s="4"/>
      <c r="B32" s="50" t="s">
        <v>21</v>
      </c>
      <c r="C32" s="51"/>
      <c r="D32" s="51"/>
      <c r="E32" s="51"/>
      <c r="F32" s="52"/>
      <c r="G32" s="52">
        <f>SUM(G21:G31)</f>
        <v>1650000</v>
      </c>
    </row>
    <row r="33" spans="1:7" ht="12" customHeight="1">
      <c r="A33" s="2"/>
      <c r="B33" s="43"/>
      <c r="C33" s="44"/>
      <c r="D33" s="44"/>
      <c r="E33" s="44"/>
      <c r="F33" s="53"/>
      <c r="G33" s="53"/>
    </row>
    <row r="34" spans="1:7" ht="12" customHeight="1">
      <c r="A34" s="3"/>
      <c r="B34" s="54" t="s">
        <v>22</v>
      </c>
      <c r="C34" s="55"/>
      <c r="D34" s="56"/>
      <c r="E34" s="56"/>
      <c r="F34" s="57"/>
      <c r="G34" s="57"/>
    </row>
    <row r="35" spans="1:7" ht="24" customHeight="1">
      <c r="A35" s="3"/>
      <c r="B35" s="9" t="s">
        <v>14</v>
      </c>
      <c r="C35" s="9" t="s">
        <v>15</v>
      </c>
      <c r="D35" s="9" t="s">
        <v>16</v>
      </c>
      <c r="E35" s="9" t="s">
        <v>17</v>
      </c>
      <c r="F35" s="23" t="s">
        <v>18</v>
      </c>
      <c r="G35" s="23" t="s">
        <v>19</v>
      </c>
    </row>
    <row r="36" spans="1:7" ht="12" customHeight="1">
      <c r="A36" s="3"/>
      <c r="B36" s="58"/>
      <c r="C36" s="58"/>
      <c r="D36" s="58"/>
      <c r="E36" s="58"/>
      <c r="F36" s="59"/>
      <c r="G36" s="59"/>
    </row>
    <row r="37" spans="1:7" ht="12" customHeight="1">
      <c r="A37" s="3"/>
      <c r="B37" s="60" t="s">
        <v>23</v>
      </c>
      <c r="C37" s="61"/>
      <c r="D37" s="61"/>
      <c r="E37" s="61"/>
      <c r="F37" s="62"/>
      <c r="G37" s="62">
        <f>SUM(G36)</f>
        <v>0</v>
      </c>
    </row>
    <row r="38" spans="1:7" ht="12" customHeight="1">
      <c r="A38" s="2"/>
      <c r="B38" s="63"/>
      <c r="C38" s="64"/>
      <c r="D38" s="64"/>
      <c r="E38" s="64"/>
      <c r="F38" s="65"/>
      <c r="G38" s="65"/>
    </row>
    <row r="39" spans="1:7" ht="12" customHeight="1">
      <c r="A39" s="3"/>
      <c r="B39" s="54" t="s">
        <v>24</v>
      </c>
      <c r="C39" s="55"/>
      <c r="D39" s="56"/>
      <c r="E39" s="56"/>
      <c r="F39" s="57"/>
      <c r="G39" s="57"/>
    </row>
    <row r="40" spans="1:7" ht="24" customHeight="1">
      <c r="A40" s="3"/>
      <c r="B40" s="10" t="s">
        <v>14</v>
      </c>
      <c r="C40" s="10" t="s">
        <v>87</v>
      </c>
      <c r="D40" s="10" t="s">
        <v>16</v>
      </c>
      <c r="E40" s="10" t="s">
        <v>17</v>
      </c>
      <c r="F40" s="24" t="s">
        <v>18</v>
      </c>
      <c r="G40" s="24" t="s">
        <v>19</v>
      </c>
    </row>
    <row r="41" spans="1:7" ht="12.75" customHeight="1">
      <c r="A41" s="4"/>
      <c r="B41" s="13" t="s">
        <v>73</v>
      </c>
      <c r="C41" s="13" t="s">
        <v>88</v>
      </c>
      <c r="D41" s="13">
        <v>1</v>
      </c>
      <c r="E41" s="13" t="s">
        <v>107</v>
      </c>
      <c r="F41" s="49">
        <v>35000</v>
      </c>
      <c r="G41" s="49">
        <f>D41*F41</f>
        <v>35000</v>
      </c>
    </row>
    <row r="42" spans="1:7" ht="12.75" customHeight="1">
      <c r="A42" s="4"/>
      <c r="B42" s="13" t="s">
        <v>74</v>
      </c>
      <c r="C42" s="13" t="s">
        <v>88</v>
      </c>
      <c r="D42" s="13">
        <v>0.5</v>
      </c>
      <c r="E42" s="13" t="s">
        <v>107</v>
      </c>
      <c r="F42" s="49">
        <v>40000</v>
      </c>
      <c r="G42" s="49">
        <f>D42*F42</f>
        <v>20000</v>
      </c>
    </row>
    <row r="43" spans="1:7" ht="12.75" customHeight="1">
      <c r="A43" s="4"/>
      <c r="B43" s="13" t="s">
        <v>75</v>
      </c>
      <c r="C43" s="13" t="s">
        <v>88</v>
      </c>
      <c r="D43" s="13">
        <v>0.5</v>
      </c>
      <c r="E43" s="13" t="s">
        <v>107</v>
      </c>
      <c r="F43" s="49">
        <v>35000</v>
      </c>
      <c r="G43" s="49">
        <f>F43*D43</f>
        <v>17500</v>
      </c>
    </row>
    <row r="44" spans="1:7" ht="12.75" customHeight="1">
      <c r="A44" s="4"/>
      <c r="B44" s="11" t="s">
        <v>58</v>
      </c>
      <c r="C44" s="13" t="s">
        <v>88</v>
      </c>
      <c r="D44" s="11">
        <v>1</v>
      </c>
      <c r="E44" s="13" t="s">
        <v>107</v>
      </c>
      <c r="F44" s="49">
        <v>80000</v>
      </c>
      <c r="G44" s="49">
        <f>F44*D44</f>
        <v>80000</v>
      </c>
    </row>
    <row r="45" spans="1:7" ht="12.75" customHeight="1">
      <c r="A45" s="4"/>
      <c r="B45" s="11" t="s">
        <v>59</v>
      </c>
      <c r="C45" s="13" t="s">
        <v>88</v>
      </c>
      <c r="D45" s="11">
        <v>1</v>
      </c>
      <c r="E45" s="13" t="s">
        <v>113</v>
      </c>
      <c r="F45" s="49">
        <v>80000</v>
      </c>
      <c r="G45" s="49">
        <f>F45*D45</f>
        <v>80000</v>
      </c>
    </row>
    <row r="46" spans="1:7" ht="12.75" customHeight="1">
      <c r="A46" s="3"/>
      <c r="B46" s="60" t="s">
        <v>25</v>
      </c>
      <c r="C46" s="61"/>
      <c r="D46" s="61"/>
      <c r="E46" s="61"/>
      <c r="F46" s="62"/>
      <c r="G46" s="62">
        <f>SUM(G41:G45)</f>
        <v>232500</v>
      </c>
    </row>
    <row r="47" spans="1:7" ht="12" customHeight="1">
      <c r="A47" s="2"/>
      <c r="B47" s="63"/>
      <c r="C47" s="64"/>
      <c r="D47" s="64"/>
      <c r="E47" s="64"/>
      <c r="F47" s="65"/>
      <c r="G47" s="65"/>
    </row>
    <row r="48" spans="1:7" ht="12" customHeight="1">
      <c r="A48" s="3"/>
      <c r="B48" s="54" t="s">
        <v>26</v>
      </c>
      <c r="C48" s="55"/>
      <c r="D48" s="56"/>
      <c r="E48" s="56"/>
      <c r="F48" s="57"/>
      <c r="G48" s="57"/>
    </row>
    <row r="49" spans="1:11" ht="24" customHeight="1">
      <c r="A49" s="3"/>
      <c r="B49" s="10" t="s">
        <v>27</v>
      </c>
      <c r="C49" s="10" t="s">
        <v>28</v>
      </c>
      <c r="D49" s="10" t="s">
        <v>29</v>
      </c>
      <c r="E49" s="10" t="s">
        <v>17</v>
      </c>
      <c r="F49" s="24" t="s">
        <v>18</v>
      </c>
      <c r="G49" s="24" t="s">
        <v>19</v>
      </c>
      <c r="K49" s="7"/>
    </row>
    <row r="50" spans="1:11" ht="12.75" customHeight="1">
      <c r="A50" s="4"/>
      <c r="B50" s="12" t="s">
        <v>95</v>
      </c>
      <c r="C50" s="12" t="s">
        <v>100</v>
      </c>
      <c r="D50" s="12">
        <v>200</v>
      </c>
      <c r="E50" s="13" t="s">
        <v>107</v>
      </c>
      <c r="F50" s="25">
        <v>500</v>
      </c>
      <c r="G50" s="25">
        <f>D50*F50</f>
        <v>100000</v>
      </c>
      <c r="K50" s="7"/>
    </row>
    <row r="51" spans="1:11" ht="12.75" customHeight="1">
      <c r="A51" s="4"/>
      <c r="B51" s="15" t="s">
        <v>30</v>
      </c>
      <c r="C51" s="12"/>
      <c r="D51" s="12"/>
      <c r="E51" s="12"/>
      <c r="F51" s="25"/>
      <c r="G51" s="25"/>
    </row>
    <row r="52" spans="1:11" ht="12.75" customHeight="1">
      <c r="A52" s="4"/>
      <c r="B52" s="66" t="s">
        <v>90</v>
      </c>
      <c r="C52" s="66" t="s">
        <v>96</v>
      </c>
      <c r="D52" s="66">
        <v>2</v>
      </c>
      <c r="E52" s="12" t="s">
        <v>114</v>
      </c>
      <c r="F52" s="25">
        <v>50000</v>
      </c>
      <c r="G52" s="25">
        <f>D52*F52</f>
        <v>100000</v>
      </c>
    </row>
    <row r="53" spans="1:11" ht="12.75" customHeight="1">
      <c r="A53" s="4"/>
      <c r="B53" s="66" t="s">
        <v>91</v>
      </c>
      <c r="C53" s="66" t="s">
        <v>97</v>
      </c>
      <c r="D53" s="66">
        <v>4</v>
      </c>
      <c r="E53" s="12" t="s">
        <v>114</v>
      </c>
      <c r="F53" s="25">
        <v>40000</v>
      </c>
      <c r="G53" s="25">
        <f>D53*F53</f>
        <v>160000</v>
      </c>
    </row>
    <row r="54" spans="1:11" ht="12.75" customHeight="1">
      <c r="A54" s="4"/>
      <c r="B54" s="67" t="s">
        <v>60</v>
      </c>
      <c r="C54" s="12"/>
      <c r="D54" s="12"/>
      <c r="E54" s="12"/>
      <c r="F54" s="25"/>
      <c r="G54" s="25"/>
    </row>
    <row r="55" spans="1:11" ht="12.75" customHeight="1">
      <c r="A55" s="4"/>
      <c r="B55" s="13" t="s">
        <v>77</v>
      </c>
      <c r="C55" s="12" t="s">
        <v>76</v>
      </c>
      <c r="D55" s="12">
        <v>5</v>
      </c>
      <c r="E55" s="12" t="s">
        <v>115</v>
      </c>
      <c r="F55" s="25">
        <v>50000</v>
      </c>
      <c r="G55" s="25">
        <f>F55*D55</f>
        <v>250000</v>
      </c>
    </row>
    <row r="56" spans="1:11" ht="13.5" customHeight="1">
      <c r="A56" s="3"/>
      <c r="B56" s="60" t="s">
        <v>31</v>
      </c>
      <c r="C56" s="61"/>
      <c r="D56" s="61"/>
      <c r="E56" s="61"/>
      <c r="F56" s="62"/>
      <c r="G56" s="62">
        <f>SUM(G50:G55)</f>
        <v>610000</v>
      </c>
    </row>
    <row r="57" spans="1:11" ht="12" customHeight="1">
      <c r="A57" s="2"/>
      <c r="B57" s="63"/>
      <c r="C57" s="64"/>
      <c r="D57" s="64"/>
      <c r="E57" s="64"/>
      <c r="F57" s="65"/>
      <c r="G57" s="65"/>
    </row>
    <row r="58" spans="1:11" ht="12" customHeight="1">
      <c r="A58" s="3"/>
      <c r="B58" s="54" t="s">
        <v>32</v>
      </c>
      <c r="C58" s="55"/>
      <c r="D58" s="56"/>
      <c r="E58" s="56"/>
      <c r="F58" s="57"/>
      <c r="G58" s="57"/>
    </row>
    <row r="59" spans="1:11" ht="24" customHeight="1">
      <c r="A59" s="3"/>
      <c r="B59" s="28" t="s">
        <v>33</v>
      </c>
      <c r="C59" s="28" t="s">
        <v>28</v>
      </c>
      <c r="D59" s="28" t="s">
        <v>29</v>
      </c>
      <c r="E59" s="28" t="s">
        <v>17</v>
      </c>
      <c r="F59" s="29" t="s">
        <v>18</v>
      </c>
      <c r="G59" s="29" t="s">
        <v>19</v>
      </c>
    </row>
    <row r="60" spans="1:11" ht="15">
      <c r="A60" s="27"/>
      <c r="B60" s="30" t="s">
        <v>98</v>
      </c>
      <c r="C60" s="30" t="s">
        <v>15</v>
      </c>
      <c r="D60" s="30">
        <v>65</v>
      </c>
      <c r="E60" s="30" t="s">
        <v>107</v>
      </c>
      <c r="F60" s="68">
        <v>10000</v>
      </c>
      <c r="G60" s="68">
        <f>D60*F60</f>
        <v>650000</v>
      </c>
    </row>
    <row r="61" spans="1:11" ht="15">
      <c r="A61" s="27"/>
      <c r="B61" s="30" t="s">
        <v>99</v>
      </c>
      <c r="C61" s="30" t="s">
        <v>79</v>
      </c>
      <c r="D61" s="30">
        <v>5</v>
      </c>
      <c r="E61" s="30" t="s">
        <v>107</v>
      </c>
      <c r="F61" s="68">
        <v>60000</v>
      </c>
      <c r="G61" s="68">
        <f>D61*F61</f>
        <v>300000</v>
      </c>
    </row>
    <row r="62" spans="1:11" ht="15">
      <c r="A62" s="27"/>
      <c r="B62" s="66" t="s">
        <v>86</v>
      </c>
      <c r="C62" s="30" t="s">
        <v>85</v>
      </c>
      <c r="D62" s="30">
        <v>1</v>
      </c>
      <c r="E62" s="30" t="s">
        <v>107</v>
      </c>
      <c r="F62" s="68">
        <v>120000</v>
      </c>
      <c r="G62" s="68">
        <f>D62*F62</f>
        <v>120000</v>
      </c>
    </row>
    <row r="63" spans="1:11" ht="15">
      <c r="A63" s="27"/>
      <c r="B63" s="30" t="s">
        <v>78</v>
      </c>
      <c r="C63" s="30" t="s">
        <v>79</v>
      </c>
      <c r="D63" s="30">
        <v>2</v>
      </c>
      <c r="E63" s="30" t="s">
        <v>107</v>
      </c>
      <c r="F63" s="68">
        <v>55000</v>
      </c>
      <c r="G63" s="68">
        <f>D63*F63</f>
        <v>110000</v>
      </c>
    </row>
    <row r="64" spans="1:11" ht="15">
      <c r="A64" s="27"/>
      <c r="B64" s="30" t="s">
        <v>80</v>
      </c>
      <c r="C64" s="30" t="s">
        <v>81</v>
      </c>
      <c r="D64" s="30">
        <v>50</v>
      </c>
      <c r="E64" s="30" t="s">
        <v>106</v>
      </c>
      <c r="F64" s="68">
        <v>1250</v>
      </c>
      <c r="G64" s="68">
        <f>F64*D64</f>
        <v>62500</v>
      </c>
    </row>
    <row r="65" spans="1:7" ht="25.5">
      <c r="A65" s="27"/>
      <c r="B65" s="30" t="s">
        <v>61</v>
      </c>
      <c r="C65" s="30" t="s">
        <v>81</v>
      </c>
      <c r="D65" s="30">
        <v>10</v>
      </c>
      <c r="E65" s="30" t="s">
        <v>113</v>
      </c>
      <c r="F65" s="68">
        <v>1250</v>
      </c>
      <c r="G65" s="68">
        <f>F65*D65</f>
        <v>12500</v>
      </c>
    </row>
    <row r="66" spans="1:7" ht="13.5" customHeight="1">
      <c r="A66" s="3"/>
      <c r="B66" s="69" t="s">
        <v>34</v>
      </c>
      <c r="C66" s="70"/>
      <c r="D66" s="70"/>
      <c r="E66" s="70"/>
      <c r="F66" s="71"/>
      <c r="G66" s="71">
        <f>SUM(G60:G65)</f>
        <v>1255000</v>
      </c>
    </row>
    <row r="67" spans="1:7" ht="12" customHeight="1">
      <c r="A67" s="2"/>
      <c r="B67" s="72"/>
      <c r="C67" s="72"/>
      <c r="D67" s="72"/>
      <c r="E67" s="72"/>
      <c r="F67" s="73"/>
      <c r="G67" s="73"/>
    </row>
    <row r="68" spans="1:7" ht="12" customHeight="1">
      <c r="A68" s="6"/>
      <c r="B68" s="74" t="s">
        <v>35</v>
      </c>
      <c r="C68" s="75"/>
      <c r="D68" s="75"/>
      <c r="E68" s="75"/>
      <c r="F68" s="76"/>
      <c r="G68" s="77">
        <f>G66+G56+G46+G37+G32</f>
        <v>3747500</v>
      </c>
    </row>
    <row r="69" spans="1:7" ht="12" customHeight="1">
      <c r="A69" s="6"/>
      <c r="B69" s="78" t="s">
        <v>36</v>
      </c>
      <c r="C69" s="79"/>
      <c r="D69" s="79"/>
      <c r="E69" s="79"/>
      <c r="F69" s="23"/>
      <c r="G69" s="80">
        <f>G68*0.05</f>
        <v>187375</v>
      </c>
    </row>
    <row r="70" spans="1:7" ht="12" customHeight="1">
      <c r="A70" s="6"/>
      <c r="B70" s="81" t="s">
        <v>37</v>
      </c>
      <c r="C70" s="82"/>
      <c r="D70" s="82"/>
      <c r="E70" s="82"/>
      <c r="F70" s="83"/>
      <c r="G70" s="84">
        <f>G69+G68</f>
        <v>3934875</v>
      </c>
    </row>
    <row r="71" spans="1:7" ht="12" customHeight="1">
      <c r="A71" s="6"/>
      <c r="B71" s="78" t="s">
        <v>38</v>
      </c>
      <c r="C71" s="79"/>
      <c r="D71" s="79"/>
      <c r="E71" s="79"/>
      <c r="F71" s="23"/>
      <c r="G71" s="80">
        <f>G12</f>
        <v>9600000</v>
      </c>
    </row>
    <row r="72" spans="1:7" ht="12" customHeight="1">
      <c r="A72" s="6"/>
      <c r="B72" s="85" t="s">
        <v>39</v>
      </c>
      <c r="C72" s="86"/>
      <c r="D72" s="86"/>
      <c r="E72" s="86"/>
      <c r="F72" s="87"/>
      <c r="G72" s="88">
        <f>G71-G70</f>
        <v>5665125</v>
      </c>
    </row>
    <row r="73" spans="1:7" ht="12" customHeight="1">
      <c r="A73" s="6"/>
      <c r="B73" s="89" t="s">
        <v>83</v>
      </c>
      <c r="C73" s="90"/>
      <c r="D73" s="90"/>
      <c r="E73" s="90"/>
      <c r="F73" s="91"/>
      <c r="G73" s="91"/>
    </row>
    <row r="74" spans="1:7" ht="12.75" customHeight="1" thickBot="1">
      <c r="A74" s="6"/>
      <c r="B74" s="92"/>
      <c r="C74" s="90"/>
      <c r="D74" s="90"/>
      <c r="E74" s="90"/>
      <c r="F74" s="91"/>
      <c r="G74" s="91"/>
    </row>
    <row r="75" spans="1:7" ht="12" customHeight="1">
      <c r="A75" s="6"/>
      <c r="B75" s="93" t="s">
        <v>84</v>
      </c>
      <c r="C75" s="94"/>
      <c r="D75" s="94"/>
      <c r="E75" s="94"/>
      <c r="F75" s="95"/>
      <c r="G75" s="91"/>
    </row>
    <row r="76" spans="1:7" ht="12" customHeight="1">
      <c r="A76" s="6"/>
      <c r="B76" s="19" t="s">
        <v>40</v>
      </c>
      <c r="C76" s="92"/>
      <c r="D76" s="92"/>
      <c r="E76" s="92"/>
      <c r="F76" s="96"/>
      <c r="G76" s="91"/>
    </row>
    <row r="77" spans="1:7" ht="12" customHeight="1">
      <c r="A77" s="6"/>
      <c r="B77" s="19" t="s">
        <v>41</v>
      </c>
      <c r="C77" s="92"/>
      <c r="D77" s="92"/>
      <c r="E77" s="92"/>
      <c r="F77" s="96"/>
      <c r="G77" s="91"/>
    </row>
    <row r="78" spans="1:7" ht="12" customHeight="1">
      <c r="A78" s="6"/>
      <c r="B78" s="19" t="s">
        <v>42</v>
      </c>
      <c r="C78" s="92"/>
      <c r="D78" s="92"/>
      <c r="E78" s="92"/>
      <c r="F78" s="96"/>
      <c r="G78" s="91"/>
    </row>
    <row r="79" spans="1:7" ht="12" customHeight="1">
      <c r="A79" s="6"/>
      <c r="B79" s="19" t="s">
        <v>43</v>
      </c>
      <c r="C79" s="92"/>
      <c r="D79" s="92"/>
      <c r="E79" s="92"/>
      <c r="F79" s="96"/>
      <c r="G79" s="91"/>
    </row>
    <row r="80" spans="1:7" ht="12" customHeight="1">
      <c r="A80" s="6"/>
      <c r="B80" s="19" t="s">
        <v>44</v>
      </c>
      <c r="C80" s="92"/>
      <c r="D80" s="92"/>
      <c r="E80" s="92"/>
      <c r="F80" s="96"/>
      <c r="G80" s="91"/>
    </row>
    <row r="81" spans="1:7" ht="12.75" customHeight="1" thickBot="1">
      <c r="A81" s="6"/>
      <c r="B81" s="20" t="s">
        <v>64</v>
      </c>
      <c r="C81" s="97"/>
      <c r="D81" s="97"/>
      <c r="E81" s="97"/>
      <c r="F81" s="98"/>
      <c r="G81" s="91"/>
    </row>
    <row r="82" spans="1:7" ht="12.75" customHeight="1">
      <c r="A82" s="6"/>
      <c r="B82" s="92"/>
      <c r="C82" s="92"/>
      <c r="D82" s="92"/>
      <c r="E82" s="92"/>
      <c r="F82" s="99"/>
      <c r="G82" s="91"/>
    </row>
    <row r="83" spans="1:7" ht="15" customHeight="1" thickBot="1">
      <c r="A83" s="6"/>
      <c r="B83" s="130" t="s">
        <v>45</v>
      </c>
      <c r="C83" s="131"/>
      <c r="D83" s="100"/>
      <c r="E83" s="101"/>
      <c r="F83" s="102"/>
      <c r="G83" s="91"/>
    </row>
    <row r="84" spans="1:7" ht="12" customHeight="1">
      <c r="A84" s="6"/>
      <c r="B84" s="103" t="s">
        <v>33</v>
      </c>
      <c r="C84" s="104" t="s">
        <v>104</v>
      </c>
      <c r="D84" s="105" t="s">
        <v>46</v>
      </c>
      <c r="E84" s="101"/>
      <c r="F84" s="102"/>
      <c r="G84" s="91"/>
    </row>
    <row r="85" spans="1:7" ht="12" customHeight="1">
      <c r="A85" s="6"/>
      <c r="B85" s="106" t="s">
        <v>47</v>
      </c>
      <c r="C85" s="107">
        <f>G32</f>
        <v>1650000</v>
      </c>
      <c r="D85" s="108">
        <f>(C85/C91)</f>
        <v>0.41932717049461543</v>
      </c>
      <c r="E85" s="101"/>
      <c r="F85" s="102"/>
      <c r="G85" s="91"/>
    </row>
    <row r="86" spans="1:7" ht="12" customHeight="1">
      <c r="A86" s="6"/>
      <c r="B86" s="106" t="s">
        <v>48</v>
      </c>
      <c r="C86" s="109">
        <f>G37</f>
        <v>0</v>
      </c>
      <c r="D86" s="108">
        <f>C86/C91</f>
        <v>0</v>
      </c>
      <c r="E86" s="101"/>
      <c r="F86" s="102"/>
      <c r="G86" s="91"/>
    </row>
    <row r="87" spans="1:7" ht="12" customHeight="1">
      <c r="A87" s="6"/>
      <c r="B87" s="106" t="s">
        <v>49</v>
      </c>
      <c r="C87" s="107">
        <f>G46</f>
        <v>232500</v>
      </c>
      <c r="D87" s="108">
        <f>(C87/C91)</f>
        <v>5.9087010387877635E-2</v>
      </c>
      <c r="E87" s="101"/>
      <c r="F87" s="102"/>
      <c r="G87" s="91"/>
    </row>
    <row r="88" spans="1:7" ht="12" customHeight="1">
      <c r="A88" s="6"/>
      <c r="B88" s="106" t="s">
        <v>27</v>
      </c>
      <c r="C88" s="107">
        <f>G56</f>
        <v>610000</v>
      </c>
      <c r="D88" s="108">
        <f>(C88/C91)</f>
        <v>0.15502398424346389</v>
      </c>
      <c r="E88" s="101"/>
      <c r="F88" s="102"/>
      <c r="G88" s="91"/>
    </row>
    <row r="89" spans="1:7" ht="12" customHeight="1">
      <c r="A89" s="6"/>
      <c r="B89" s="106" t="s">
        <v>50</v>
      </c>
      <c r="C89" s="107">
        <f>G66</f>
        <v>1255000</v>
      </c>
      <c r="D89" s="108">
        <f>(C89/C91)</f>
        <v>0.31894278725499542</v>
      </c>
      <c r="E89" s="110"/>
      <c r="F89" s="111"/>
      <c r="G89" s="91"/>
    </row>
    <row r="90" spans="1:7" ht="12" customHeight="1">
      <c r="A90" s="6"/>
      <c r="B90" s="106" t="s">
        <v>51</v>
      </c>
      <c r="C90" s="107">
        <f>G69</f>
        <v>187375</v>
      </c>
      <c r="D90" s="108">
        <f>(C90/C91)</f>
        <v>4.7619047619047616E-2</v>
      </c>
      <c r="E90" s="110"/>
      <c r="F90" s="111"/>
      <c r="G90" s="91"/>
    </row>
    <row r="91" spans="1:7" ht="12.75" customHeight="1" thickBot="1">
      <c r="A91" s="6"/>
      <c r="B91" s="112" t="s">
        <v>52</v>
      </c>
      <c r="C91" s="113">
        <f>SUM(C85:C90)</f>
        <v>3934875</v>
      </c>
      <c r="D91" s="114">
        <f>SUM(D85:D90)</f>
        <v>1</v>
      </c>
      <c r="E91" s="110"/>
      <c r="F91" s="111"/>
      <c r="G91" s="91"/>
    </row>
    <row r="92" spans="1:7" ht="12" customHeight="1">
      <c r="A92" s="6"/>
      <c r="B92" s="92"/>
      <c r="C92" s="90"/>
      <c r="D92" s="90"/>
      <c r="E92" s="90"/>
      <c r="F92" s="91"/>
      <c r="G92" s="91"/>
    </row>
    <row r="93" spans="1:7" ht="12.75" customHeight="1">
      <c r="A93" s="6"/>
      <c r="B93" s="115"/>
      <c r="C93" s="90"/>
      <c r="D93" s="90"/>
      <c r="E93" s="90"/>
      <c r="F93" s="91"/>
      <c r="G93" s="91"/>
    </row>
    <row r="94" spans="1:7" ht="12" customHeight="1" thickBot="1">
      <c r="A94" s="5"/>
      <c r="B94" s="116"/>
      <c r="C94" s="117" t="s">
        <v>63</v>
      </c>
      <c r="D94" s="118"/>
      <c r="E94" s="119"/>
      <c r="F94" s="120"/>
      <c r="G94" s="91"/>
    </row>
    <row r="95" spans="1:7" ht="12" customHeight="1">
      <c r="A95" s="6"/>
      <c r="B95" s="121" t="s">
        <v>105</v>
      </c>
      <c r="C95" s="122">
        <v>2400</v>
      </c>
      <c r="D95" s="122">
        <v>3000</v>
      </c>
      <c r="E95" s="123">
        <v>3600</v>
      </c>
      <c r="F95" s="124"/>
      <c r="G95" s="125"/>
    </row>
    <row r="96" spans="1:7" ht="12.75" customHeight="1" thickBot="1">
      <c r="A96" s="6"/>
      <c r="B96" s="112" t="s">
        <v>62</v>
      </c>
      <c r="C96" s="126">
        <f>(G70/C95)</f>
        <v>1639.53125</v>
      </c>
      <c r="D96" s="126">
        <f>(G70/D95)</f>
        <v>1311.625</v>
      </c>
      <c r="E96" s="127">
        <f>(G70/E95)</f>
        <v>1093.0208333333333</v>
      </c>
      <c r="F96" s="124"/>
      <c r="G96" s="125"/>
    </row>
    <row r="97" spans="1:7" ht="15.6" customHeight="1">
      <c r="A97" s="6"/>
      <c r="B97" s="21" t="s">
        <v>53</v>
      </c>
      <c r="C97" s="92"/>
      <c r="D97" s="92"/>
      <c r="E97" s="92"/>
      <c r="F97" s="99"/>
      <c r="G97" s="99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40" zoomScaleNormal="40" workbookViewId="0">
      <selection activeCell="J39" sqref="J39"/>
    </sheetView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705765D-9312-4E2A-85F5-2FDBC523A5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29D160-DAC6-4797-A532-68A64B9CE6B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42824D-7223-4D27-97B7-C5D4A06C2197}">
  <ds:schemaRefs>
    <ds:schemaRef ds:uri="http://schemas.microsoft.com/office/2006/documentManagement/types"/>
    <ds:schemaRef ds:uri="http://schemas.microsoft.com/office/2006/metadata/properties"/>
    <ds:schemaRef ds:uri="1030f0af-99cb-42f1-88fc-acec73331192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c5dbce2d-49dc-4afe-a5b0-d7fb7a90116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Maracuya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2023-05-03T15:11:16Z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