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 Tecnica A Norte 2023-2024\"/>
    </mc:Choice>
  </mc:AlternateContent>
  <bookViews>
    <workbookView xWindow="0" yWindow="0" windowWidth="25200" windowHeight="11385"/>
  </bookViews>
  <sheets>
    <sheet name="MELON TUN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68" i="1" l="1"/>
  <c r="G47" i="1" l="1"/>
  <c r="G46" i="1"/>
  <c r="G45" i="1"/>
  <c r="G44" i="1"/>
  <c r="G43" i="1"/>
  <c r="G63" i="1"/>
  <c r="G62" i="1"/>
  <c r="G60" i="1"/>
  <c r="G59" i="1"/>
  <c r="G57" i="1"/>
  <c r="G56" i="1"/>
  <c r="G55" i="1"/>
  <c r="G54" i="1"/>
  <c r="G52" i="1"/>
  <c r="D98" i="1" l="1"/>
  <c r="G48" i="1"/>
  <c r="C90" i="1" s="1"/>
  <c r="G69" i="1"/>
  <c r="G33" i="1"/>
  <c r="G22" i="1"/>
  <c r="G23" i="1"/>
  <c r="G24" i="1"/>
  <c r="G25" i="1"/>
  <c r="G26" i="1"/>
  <c r="G27" i="1"/>
  <c r="G28" i="1"/>
  <c r="G29" i="1"/>
  <c r="G30" i="1"/>
  <c r="G31" i="1"/>
  <c r="G32" i="1"/>
  <c r="G21" i="1"/>
  <c r="G64" i="1" l="1"/>
  <c r="C91" i="1" s="1"/>
  <c r="G34" i="1"/>
  <c r="C88" i="1" s="1"/>
  <c r="C92" i="1"/>
  <c r="G39" i="1" l="1"/>
  <c r="C89" i="1" s="1"/>
  <c r="G74" i="1"/>
  <c r="G71" i="1" l="1"/>
  <c r="G72" i="1" s="1"/>
  <c r="C93" i="1" s="1"/>
  <c r="G73" i="1" l="1"/>
  <c r="D99" i="1" s="1"/>
  <c r="C94" i="1"/>
  <c r="D88" i="1" s="1"/>
  <c r="C99" i="1" l="1"/>
  <c r="E99" i="1"/>
  <c r="G75" i="1"/>
  <c r="D93" i="1"/>
  <c r="D91" i="1"/>
  <c r="D92" i="1"/>
  <c r="D90" i="1"/>
  <c r="D94" i="1" l="1"/>
</calcChain>
</file>

<file path=xl/sharedStrings.xml><?xml version="1.0" encoding="utf-8"?>
<sst xmlns="http://schemas.openxmlformats.org/spreadsheetml/2006/main" count="191" uniqueCount="121">
  <si>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</si>
  <si>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</si>
  <si>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</si>
  <si>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</si>
  <si>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</si>
  <si>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</si>
  <si>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</si>
  <si>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</si>
  <si>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</si>
  <si>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</si>
  <si>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</si>
  <si>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</si>
  <si>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</si>
  <si>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</si>
  <si>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</si>
  <si>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</si>
  <si>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</si>
  <si>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</si>
  <si>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</si>
  <si>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</si>
  <si>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</si>
  <si>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</si>
  <si>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</si>
  <si>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</si>
  <si>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</si>
  <si>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</si>
  <si>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</si>
  <si>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</si>
  <si>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</si>
  <si>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</si>
  <si>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</si>
  <si>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</si>
  <si>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</si>
  <si>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</si>
  <si>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</si>
  <si>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</si>
  <si>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</si>
  <si>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</si>
  <si>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</si>
  <si>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</si>
  <si>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</si>
  <si>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</si>
  <si>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</si>
  <si>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</si>
  <si>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</si>
  <si>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</si>
  <si>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</si>
  <si>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</si>
  <si>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</si>
  <si>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</si>
  <si>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</si>
  <si>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</si>
  <si>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</si>
  <si>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</si>
  <si>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</si>
  <si>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</si>
  <si>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Limpias</t>
  </si>
  <si>
    <t>MEDIO</t>
  </si>
  <si>
    <t>METROPOLITANA</t>
  </si>
  <si>
    <t>MERCADO INTERNO</t>
  </si>
  <si>
    <t>Dic-Mar</t>
  </si>
  <si>
    <t>Aplicación Fertilizante</t>
  </si>
  <si>
    <t>Sep-Oct</t>
  </si>
  <si>
    <t>Acequiadura</t>
  </si>
  <si>
    <t xml:space="preserve"> </t>
  </si>
  <si>
    <t>FERTILIZANTE</t>
  </si>
  <si>
    <t>Urea</t>
  </si>
  <si>
    <t>FUNGICIDA</t>
  </si>
  <si>
    <t>INSECTICIDA</t>
  </si>
  <si>
    <t>MELON TUNA</t>
  </si>
  <si>
    <t>SUNDEW</t>
  </si>
  <si>
    <t>SEQUIA</t>
  </si>
  <si>
    <t>Paleo acequia</t>
  </si>
  <si>
    <t>Riego pre-transplante/siembra</t>
  </si>
  <si>
    <t>Transplante/siembra</t>
  </si>
  <si>
    <t>Riegos (4)</t>
  </si>
  <si>
    <t>Dic-Ene</t>
  </si>
  <si>
    <t>Aplicación fertilizante</t>
  </si>
  <si>
    <t>Limpia manual</t>
  </si>
  <si>
    <t>Aplicación pesticidas</t>
  </si>
  <si>
    <t>Oct -Nov</t>
  </si>
  <si>
    <t>Aplicación pesticidas (2)</t>
  </si>
  <si>
    <t>Oct - Dic</t>
  </si>
  <si>
    <t>Riegos (3)</t>
  </si>
  <si>
    <t>Corta y carga</t>
  </si>
  <si>
    <t>Dic-Feb</t>
  </si>
  <si>
    <t>Embalage y carga</t>
  </si>
  <si>
    <t>Aradura</t>
  </si>
  <si>
    <t>Rastraje</t>
  </si>
  <si>
    <t>Melgadura</t>
  </si>
  <si>
    <t>PLANTINES</t>
  </si>
  <si>
    <t>u</t>
  </si>
  <si>
    <t>kg</t>
  </si>
  <si>
    <t>Superfosfato triple</t>
  </si>
  <si>
    <t>Muriato de potasio</t>
  </si>
  <si>
    <t>Nitrato de potasio</t>
  </si>
  <si>
    <t>Asufre ventilado</t>
  </si>
  <si>
    <t>Oct-Dic</t>
  </si>
  <si>
    <t>Karate Zeon</t>
  </si>
  <si>
    <t>Oct-DIc</t>
  </si>
  <si>
    <t>Actara 25 WG</t>
  </si>
  <si>
    <t>Lt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</si>
  <si>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</si>
  <si>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</si>
  <si>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</si>
  <si>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</si>
  <si>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</si>
  <si>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Sept</t>
  </si>
  <si>
    <t>Oct.</t>
  </si>
  <si>
    <t>Nov.</t>
  </si>
  <si>
    <t>Oct</t>
  </si>
  <si>
    <t>Ago</t>
  </si>
  <si>
    <t>Feb</t>
  </si>
  <si>
    <t>Bravo 720</t>
  </si>
  <si>
    <t xml:space="preserve">Dic </t>
  </si>
  <si>
    <t>Traslado a mercado mayorista</t>
  </si>
  <si>
    <t>TODAS</t>
  </si>
  <si>
    <t>MARZO 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</si>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</sst>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3" fillId="0" borderId="20"/>
  </cellStyleXfs>
  <cellXfs count="179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166" fontId="1" fillId="2" borderId="6" xfId="0" applyNumberFormat="1" applyFont="1" applyFill="1" applyBorder="1" applyAlignment="1">
      <alignment horizontal="right" wrapText="1"/>
    </xf>
    <xf numFmtId="0" fontId="1" fillId="2" borderId="6" xfId="0" applyNumberFormat="1" applyFont="1" applyFill="1" applyBorder="1" applyAlignment="1">
      <alignment horizontal="center" wrapText="1"/>
    </xf>
    <xf numFmtId="49" fontId="1" fillId="2" borderId="51" xfId="0" applyNumberFormat="1" applyFont="1" applyFill="1" applyBorder="1" applyAlignment="1">
      <alignment horizontal="center"/>
    </xf>
    <xf numFmtId="3" fontId="1" fillId="2" borderId="51" xfId="0" applyNumberFormat="1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 vertical="center" wrapText="1"/>
    </xf>
    <xf numFmtId="49" fontId="1" fillId="2" borderId="51" xfId="0" applyNumberFormat="1" applyFont="1" applyFill="1" applyBorder="1" applyAlignment="1">
      <alignment horizontal="left"/>
    </xf>
    <xf numFmtId="166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center" wrapText="1"/>
    </xf>
    <xf numFmtId="3" fontId="2" fillId="3" borderId="15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wrapText="1"/>
    </xf>
    <xf numFmtId="3" fontId="1" fillId="2" borderId="6" xfId="0" applyNumberFormat="1" applyFont="1" applyFill="1" applyBorder="1" applyAlignment="1">
      <alignment horizontal="right"/>
    </xf>
    <xf numFmtId="49" fontId="4" fillId="2" borderId="51" xfId="0" applyNumberFormat="1" applyFont="1" applyFill="1" applyBorder="1" applyAlignment="1">
      <alignment horizontal="left" vertical="center" wrapText="1"/>
    </xf>
    <xf numFmtId="3" fontId="1" fillId="2" borderId="59" xfId="0" applyNumberFormat="1" applyFont="1" applyFill="1" applyBorder="1" applyAlignment="1">
      <alignment horizontal="center" wrapText="1"/>
    </xf>
    <xf numFmtId="3" fontId="1" fillId="0" borderId="20" xfId="0" applyNumberFormat="1" applyFont="1" applyFill="1" applyBorder="1" applyAlignment="1">
      <alignment horizontal="right"/>
    </xf>
    <xf numFmtId="49" fontId="1" fillId="0" borderId="20" xfId="0" applyNumberFormat="1" applyFont="1" applyFill="1" applyBorder="1" applyAlignment="1">
      <alignment horizontal="right"/>
    </xf>
    <xf numFmtId="166" fontId="1" fillId="0" borderId="20" xfId="0" applyNumberFormat="1" applyFont="1" applyFill="1" applyBorder="1" applyAlignment="1">
      <alignment horizontal="right"/>
    </xf>
    <xf numFmtId="166" fontId="1" fillId="0" borderId="20" xfId="0" applyNumberFormat="1" applyFont="1" applyFill="1" applyBorder="1" applyAlignment="1">
      <alignment horizontal="right" wrapText="1"/>
    </xf>
    <xf numFmtId="49" fontId="1" fillId="0" borderId="20" xfId="0" applyNumberFormat="1" applyFont="1" applyFill="1" applyBorder="1" applyAlignment="1">
      <alignment horizontal="right" wrapText="1"/>
    </xf>
    <xf numFmtId="3" fontId="1" fillId="0" borderId="20" xfId="0" applyNumberFormat="1" applyFont="1" applyFill="1" applyBorder="1" applyAlignment="1">
      <alignment horizontal="center" wrapText="1"/>
    </xf>
    <xf numFmtId="3" fontId="2" fillId="0" borderId="20" xfId="0" applyNumberFormat="1" applyFont="1" applyFill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center"/>
    </xf>
    <xf numFmtId="0" fontId="2" fillId="3" borderId="59" xfId="0" applyFont="1" applyFill="1" applyBorder="1" applyAlignment="1">
      <alignment vertical="center"/>
    </xf>
    <xf numFmtId="3" fontId="1" fillId="2" borderId="51" xfId="0" applyNumberFormat="1" applyFont="1" applyFill="1" applyBorder="1" applyAlignment="1">
      <alignment horizontal="center" wrapText="1"/>
    </xf>
    <xf numFmtId="3" fontId="2" fillId="3" borderId="51" xfId="0" applyNumberFormat="1" applyFont="1" applyFill="1" applyBorder="1" applyAlignment="1">
      <alignment horizontal="center" vertical="center"/>
    </xf>
    <xf numFmtId="3" fontId="5" fillId="2" borderId="51" xfId="0" applyNumberFormat="1" applyFont="1" applyFill="1" applyBorder="1" applyAlignment="1">
      <alignment horizontal="center"/>
    </xf>
    <xf numFmtId="49" fontId="6" fillId="2" borderId="51" xfId="0" applyNumberFormat="1" applyFont="1" applyFill="1" applyBorder="1" applyAlignment="1">
      <alignment horizontal="left"/>
    </xf>
    <xf numFmtId="49" fontId="5" fillId="2" borderId="51" xfId="0" applyNumberFormat="1" applyFont="1" applyFill="1" applyBorder="1" applyAlignment="1">
      <alignment horizontal="center"/>
    </xf>
    <xf numFmtId="0" fontId="5" fillId="2" borderId="51" xfId="0" applyNumberFormat="1" applyFont="1" applyFill="1" applyBorder="1" applyAlignment="1">
      <alignment horizontal="center"/>
    </xf>
    <xf numFmtId="49" fontId="5" fillId="2" borderId="51" xfId="0" applyNumberFormat="1" applyFont="1" applyFill="1" applyBorder="1" applyAlignment="1">
      <alignment horizontal="left"/>
    </xf>
    <xf numFmtId="0" fontId="5" fillId="2" borderId="51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0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0" borderId="20" xfId="0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/>
    <xf numFmtId="49" fontId="8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17" fontId="9" fillId="0" borderId="58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 wrapText="1"/>
    </xf>
    <xf numFmtId="0" fontId="1" fillId="0" borderId="20" xfId="0" applyFont="1" applyFill="1" applyBorder="1" applyAlignment="1">
      <alignment horizontal="right" wrapText="1"/>
    </xf>
    <xf numFmtId="0" fontId="1" fillId="2" borderId="10" xfId="0" applyFont="1" applyFill="1" applyBorder="1" applyAlignment="1"/>
    <xf numFmtId="0" fontId="10" fillId="0" borderId="20" xfId="0" applyFont="1" applyFill="1" applyBorder="1" applyAlignment="1">
      <alignment horizontal="center" vertic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right"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60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3" fontId="1" fillId="2" borderId="54" xfId="0" applyNumberFormat="1" applyFont="1" applyFill="1" applyBorder="1" applyAlignment="1">
      <alignment horizontal="right"/>
    </xf>
    <xf numFmtId="49" fontId="8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>
      <alignment horizontal="right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49" fontId="8" fillId="3" borderId="52" xfId="0" applyNumberFormat="1" applyFont="1" applyFill="1" applyBorder="1" applyAlignment="1">
      <alignment horizontal="center" vertical="center" wrapText="1"/>
    </xf>
    <xf numFmtId="49" fontId="8" fillId="3" borderId="52" xfId="0" applyNumberFormat="1" applyFont="1" applyFill="1" applyBorder="1" applyAlignment="1">
      <alignment horizontal="right" vertical="center" wrapText="1"/>
    </xf>
    <xf numFmtId="49" fontId="8" fillId="0" borderId="20" xfId="0" applyNumberFormat="1" applyFont="1" applyFill="1" applyBorder="1" applyAlignment="1">
      <alignment horizontal="right" vertical="center" wrapText="1"/>
    </xf>
    <xf numFmtId="0" fontId="1" fillId="2" borderId="22" xfId="0" applyFont="1" applyFill="1" applyBorder="1" applyAlignment="1"/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0" fontId="1" fillId="2" borderId="53" xfId="0" applyFont="1" applyFill="1" applyBorder="1" applyAlignment="1"/>
    <xf numFmtId="0" fontId="1" fillId="2" borderId="54" xfId="0" applyFont="1" applyFill="1" applyBorder="1" applyAlignment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 applyAlignment="1"/>
    <xf numFmtId="49" fontId="8" fillId="3" borderId="52" xfId="0" applyNumberFormat="1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right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3" fontId="1" fillId="2" borderId="23" xfId="0" applyNumberFormat="1" applyFont="1" applyFill="1" applyBorder="1" applyAlignment="1">
      <alignment horizontal="right"/>
    </xf>
    <xf numFmtId="49" fontId="8" fillId="5" borderId="24" xfId="0" applyNumberFormat="1" applyFont="1" applyFill="1" applyBorder="1" applyAlignment="1">
      <alignment vertical="center"/>
    </xf>
    <xf numFmtId="0" fontId="8" fillId="5" borderId="25" xfId="0" applyFont="1" applyFill="1" applyBorder="1" applyAlignment="1">
      <alignment vertical="center"/>
    </xf>
    <xf numFmtId="164" fontId="8" fillId="5" borderId="26" xfId="0" applyNumberFormat="1" applyFont="1" applyFill="1" applyBorder="1" applyAlignment="1">
      <alignment vertical="center"/>
    </xf>
    <xf numFmtId="164" fontId="8" fillId="0" borderId="20" xfId="0" applyNumberFormat="1" applyFont="1" applyFill="1" applyBorder="1" applyAlignment="1">
      <alignment vertical="center"/>
    </xf>
    <xf numFmtId="49" fontId="8" fillId="3" borderId="27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164" fontId="8" fillId="3" borderId="28" xfId="0" applyNumberFormat="1" applyFont="1" applyFill="1" applyBorder="1" applyAlignment="1">
      <alignment vertical="center"/>
    </xf>
    <xf numFmtId="49" fontId="8" fillId="5" borderId="27" xfId="0" applyNumberFormat="1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164" fontId="8" fillId="5" borderId="28" xfId="0" applyNumberFormat="1" applyFont="1" applyFill="1" applyBorder="1" applyAlignment="1">
      <alignment vertical="center"/>
    </xf>
    <xf numFmtId="49" fontId="8" fillId="5" borderId="29" xfId="0" applyNumberFormat="1" applyFont="1" applyFill="1" applyBorder="1" applyAlignment="1">
      <alignment vertical="center"/>
    </xf>
    <xf numFmtId="0" fontId="8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164" fontId="8" fillId="2" borderId="20" xfId="0" applyNumberFormat="1" applyFont="1" applyFill="1" applyBorder="1" applyAlignment="1">
      <alignment horizontal="right" vertical="center"/>
    </xf>
    <xf numFmtId="164" fontId="8" fillId="0" borderId="20" xfId="0" applyNumberFormat="1" applyFont="1" applyFill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49" fontId="4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4" fillId="7" borderId="31" xfId="0" applyNumberFormat="1" applyFont="1" applyFill="1" applyBorder="1" applyAlignment="1">
      <alignment vertical="center"/>
    </xf>
    <xf numFmtId="49" fontId="4" fillId="7" borderId="21" xfId="0" applyNumberFormat="1" applyFont="1" applyFill="1" applyBorder="1" applyAlignment="1">
      <alignment horizontal="center" vertical="center"/>
    </xf>
    <xf numFmtId="49" fontId="1" fillId="7" borderId="32" xfId="0" applyNumberFormat="1" applyFont="1" applyFill="1" applyBorder="1" applyAlignment="1">
      <alignment horizontal="center"/>
    </xf>
    <xf numFmtId="49" fontId="4" fillId="2" borderId="33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165" fontId="4" fillId="2" borderId="6" xfId="0" applyNumberFormat="1" applyFont="1" applyFill="1" applyBorder="1" applyAlignment="1">
      <alignment vertical="center"/>
    </xf>
    <xf numFmtId="0" fontId="8" fillId="6" borderId="20" xfId="0" applyFont="1" applyFill="1" applyBorder="1" applyAlignment="1">
      <alignment vertical="center"/>
    </xf>
    <xf numFmtId="49" fontId="4" fillId="7" borderId="35" xfId="0" applyNumberFormat="1" applyFont="1" applyFill="1" applyBorder="1" applyAlignment="1">
      <alignment vertical="center"/>
    </xf>
    <xf numFmtId="165" fontId="4" fillId="7" borderId="36" xfId="0" applyNumberFormat="1" applyFont="1" applyFill="1" applyBorder="1" applyAlignment="1">
      <alignment vertical="center"/>
    </xf>
    <xf numFmtId="9" fontId="4" fillId="7" borderId="37" xfId="0" applyNumberFormat="1" applyFont="1" applyFill="1" applyBorder="1" applyAlignment="1">
      <alignment vertical="center"/>
    </xf>
    <xf numFmtId="49" fontId="4" fillId="7" borderId="49" xfId="0" applyNumberFormat="1" applyFont="1" applyFill="1" applyBorder="1" applyAlignment="1">
      <alignment vertical="center"/>
    </xf>
    <xf numFmtId="3" fontId="4" fillId="7" borderId="50" xfId="0" applyNumberFormat="1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4" fontId="4" fillId="2" borderId="20" xfId="0" applyNumberFormat="1" applyFont="1" applyFill="1" applyBorder="1" applyAlignment="1">
      <alignment horizontal="right" vertical="center"/>
    </xf>
    <xf numFmtId="164" fontId="4" fillId="0" borderId="20" xfId="0" applyNumberFormat="1" applyFont="1" applyFill="1" applyBorder="1" applyAlignment="1">
      <alignment horizontal="right" vertical="center"/>
    </xf>
    <xf numFmtId="165" fontId="4" fillId="7" borderId="37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Fill="1" applyAlignment="1">
      <alignment horizontal="right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10" fillId="3" borderId="6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49" fontId="12" fillId="8" borderId="55" xfId="0" applyNumberFormat="1" applyFont="1" applyFill="1" applyBorder="1" applyAlignment="1">
      <alignment horizontal="center" vertical="center"/>
    </xf>
    <xf numFmtId="49" fontId="12" fillId="8" borderId="56" xfId="0" applyNumberFormat="1" applyFont="1" applyFill="1" applyBorder="1" applyAlignment="1">
      <alignment horizontal="center" vertical="center"/>
    </xf>
    <xf numFmtId="49" fontId="12" fillId="8" borderId="57" xfId="0" applyNumberFormat="1" applyFont="1" applyFill="1" applyBorder="1" applyAlignment="1">
      <alignment horizontal="center" vertical="center"/>
    </xf>
    <xf numFmtId="49" fontId="12" fillId="8" borderId="38" xfId="0" applyNumberFormat="1" applyFont="1" applyFill="1" applyBorder="1" applyAlignment="1">
      <alignment vertical="center"/>
    </xf>
    <xf numFmtId="0" fontId="4" fillId="8" borderId="39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28574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100"/>
  <sheetViews>
    <sheetView showGridLines="0" tabSelected="1" workbookViewId="0">
      <selection activeCell="C14" sqref="C14"/>
    </sheetView>
  </sheetViews>
  <sheetFormatPr baseColWidth="10" defaultColWidth="10.85546875" defaultRowHeight="11.25" customHeight="1" x14ac:dyDescent="0.25"/>
  <cols>
    <col min="1" max="1" width="10.7109375" style="47" customWidth="1"/>
    <col min="2" max="2" width="21.28515625" style="47" customWidth="1"/>
    <col min="3" max="3" width="17" style="47" customWidth="1"/>
    <col min="4" max="4" width="14.85546875" style="47" customWidth="1"/>
    <col min="5" max="5" width="14.42578125" style="47" customWidth="1"/>
    <col min="6" max="6" width="18.7109375" style="47" customWidth="1"/>
    <col min="7" max="7" width="17.140625" style="164" customWidth="1"/>
    <col min="8" max="8" width="6.85546875" style="165" customWidth="1"/>
    <col min="9" max="243" width="10.85546875" style="47" customWidth="1"/>
    <col min="244" max="16384" width="10.85546875" style="48"/>
  </cols>
  <sheetData>
    <row r="1" spans="1:8" ht="15" customHeight="1" x14ac:dyDescent="0.25">
      <c r="A1" s="44"/>
      <c r="B1" s="44"/>
      <c r="C1" s="44"/>
      <c r="D1" s="44"/>
      <c r="E1" s="44"/>
      <c r="F1" s="44"/>
      <c r="G1" s="45"/>
      <c r="H1" s="46"/>
    </row>
    <row r="2" spans="1:8" ht="15" customHeight="1" x14ac:dyDescent="0.25">
      <c r="A2" s="44"/>
      <c r="B2" s="44"/>
      <c r="C2" s="44"/>
      <c r="D2" s="44"/>
      <c r="E2" s="44"/>
      <c r="F2" s="44"/>
      <c r="G2" s="45"/>
      <c r="H2" s="46"/>
    </row>
    <row r="3" spans="1:8" ht="15" customHeight="1" x14ac:dyDescent="0.25">
      <c r="A3" s="44"/>
      <c r="B3" s="44"/>
      <c r="C3" s="44"/>
      <c r="D3" s="44"/>
      <c r="E3" s="44"/>
      <c r="F3" s="44"/>
      <c r="G3" s="45"/>
      <c r="H3" s="46"/>
    </row>
    <row r="4" spans="1:8" ht="15" customHeight="1" x14ac:dyDescent="0.25">
      <c r="A4" s="44"/>
      <c r="B4" s="44"/>
      <c r="C4" s="44"/>
      <c r="D4" s="44"/>
      <c r="E4" s="44"/>
      <c r="F4" s="44"/>
      <c r="G4" s="45"/>
      <c r="H4" s="46"/>
    </row>
    <row r="5" spans="1:8" ht="15" customHeight="1" x14ac:dyDescent="0.25">
      <c r="A5" s="44"/>
      <c r="B5" s="44"/>
      <c r="C5" s="44"/>
      <c r="D5" s="44"/>
      <c r="E5" s="44"/>
      <c r="F5" s="44"/>
      <c r="G5" s="45"/>
      <c r="H5" s="46"/>
    </row>
    <row r="6" spans="1:8" ht="15" customHeight="1" x14ac:dyDescent="0.25">
      <c r="A6" s="44"/>
      <c r="B6" s="44"/>
      <c r="C6" s="44"/>
      <c r="D6" s="44"/>
      <c r="E6" s="44"/>
      <c r="F6" s="44"/>
      <c r="G6" s="45"/>
      <c r="H6" s="46"/>
    </row>
    <row r="7" spans="1:8" ht="15" customHeight="1" x14ac:dyDescent="0.25">
      <c r="A7" s="44"/>
      <c r="B7" s="44"/>
      <c r="C7" s="44"/>
      <c r="D7" s="44"/>
      <c r="E7" s="44"/>
      <c r="F7" s="44"/>
      <c r="G7" s="45"/>
      <c r="H7" s="46"/>
    </row>
    <row r="8" spans="1:8" ht="15" customHeight="1" x14ac:dyDescent="0.25">
      <c r="A8" s="44"/>
      <c r="B8" s="49"/>
      <c r="C8" s="50"/>
      <c r="D8" s="44"/>
      <c r="E8" s="50"/>
      <c r="F8" s="50"/>
      <c r="G8" s="51"/>
      <c r="H8" s="46"/>
    </row>
    <row r="9" spans="1:8" ht="12" customHeight="1" x14ac:dyDescent="0.25">
      <c r="A9" s="52"/>
      <c r="B9" s="53" t="s">
        <v>0</v>
      </c>
      <c r="C9" s="2" t="s">
        <v>69</v>
      </c>
      <c r="D9" s="54"/>
      <c r="E9" s="166" t="s">
        <v>102</v>
      </c>
      <c r="F9" s="167"/>
      <c r="G9" s="20">
        <v>25000</v>
      </c>
      <c r="H9" s="23"/>
    </row>
    <row r="10" spans="1:8" ht="18" customHeight="1" x14ac:dyDescent="0.25">
      <c r="A10" s="52"/>
      <c r="B10" s="1" t="s">
        <v>1</v>
      </c>
      <c r="C10" s="16" t="s">
        <v>70</v>
      </c>
      <c r="D10" s="54"/>
      <c r="E10" s="168" t="s">
        <v>2</v>
      </c>
      <c r="F10" s="169"/>
      <c r="G10" s="2" t="s">
        <v>60</v>
      </c>
      <c r="H10" s="24"/>
    </row>
    <row r="11" spans="1:8" ht="18" customHeight="1" x14ac:dyDescent="0.25">
      <c r="A11" s="52"/>
      <c r="B11" s="1" t="s">
        <v>3</v>
      </c>
      <c r="C11" s="2" t="s">
        <v>57</v>
      </c>
      <c r="D11" s="54"/>
      <c r="E11" s="168" t="s">
        <v>103</v>
      </c>
      <c r="F11" s="169"/>
      <c r="G11" s="15">
        <v>542</v>
      </c>
      <c r="H11" s="25"/>
    </row>
    <row r="12" spans="1:8" ht="11.25" customHeight="1" x14ac:dyDescent="0.25">
      <c r="A12" s="52"/>
      <c r="B12" s="1" t="s">
        <v>4</v>
      </c>
      <c r="C12" s="3" t="s">
        <v>58</v>
      </c>
      <c r="D12" s="54"/>
      <c r="E12" s="41" t="s">
        <v>5</v>
      </c>
      <c r="F12" s="42"/>
      <c r="G12" s="9">
        <f>G9*G11</f>
        <v>13550000</v>
      </c>
      <c r="H12" s="26"/>
    </row>
    <row r="13" spans="1:8" ht="11.25" customHeight="1" x14ac:dyDescent="0.25">
      <c r="A13" s="52"/>
      <c r="B13" s="1" t="s">
        <v>6</v>
      </c>
      <c r="C13" s="2" t="s">
        <v>120</v>
      </c>
      <c r="D13" s="54"/>
      <c r="E13" s="168" t="s">
        <v>7</v>
      </c>
      <c r="F13" s="169"/>
      <c r="G13" s="2" t="s">
        <v>59</v>
      </c>
      <c r="H13" s="24"/>
    </row>
    <row r="14" spans="1:8" ht="13.5" customHeight="1" x14ac:dyDescent="0.25">
      <c r="A14" s="52"/>
      <c r="B14" s="1" t="s">
        <v>8</v>
      </c>
      <c r="C14" s="2" t="s">
        <v>116</v>
      </c>
      <c r="D14" s="54"/>
      <c r="E14" s="168" t="s">
        <v>9</v>
      </c>
      <c r="F14" s="169"/>
      <c r="G14" s="2" t="s">
        <v>60</v>
      </c>
      <c r="H14" s="24"/>
    </row>
    <row r="15" spans="1:8" ht="25.5" customHeight="1" x14ac:dyDescent="0.25">
      <c r="A15" s="52"/>
      <c r="B15" s="1" t="s">
        <v>10</v>
      </c>
      <c r="C15" s="55" t="s">
        <v>117</v>
      </c>
      <c r="D15" s="54"/>
      <c r="E15" s="170" t="s">
        <v>11</v>
      </c>
      <c r="F15" s="171"/>
      <c r="G15" s="3" t="s">
        <v>71</v>
      </c>
      <c r="H15" s="27"/>
    </row>
    <row r="16" spans="1:8" ht="12" customHeight="1" x14ac:dyDescent="0.25">
      <c r="A16" s="44"/>
      <c r="B16" s="56"/>
      <c r="C16" s="57"/>
      <c r="D16" s="50"/>
      <c r="E16" s="58"/>
      <c r="F16" s="58"/>
      <c r="G16" s="59"/>
      <c r="H16" s="60"/>
    </row>
    <row r="17" spans="1:8" ht="12" customHeight="1" x14ac:dyDescent="0.25">
      <c r="A17" s="61"/>
      <c r="B17" s="172" t="s">
        <v>12</v>
      </c>
      <c r="C17" s="173"/>
      <c r="D17" s="173"/>
      <c r="E17" s="173"/>
      <c r="F17" s="173"/>
      <c r="G17" s="173"/>
      <c r="H17" s="62"/>
    </row>
    <row r="18" spans="1:8" ht="12" customHeight="1" x14ac:dyDescent="0.25">
      <c r="A18" s="44"/>
      <c r="B18" s="63"/>
      <c r="C18" s="64"/>
      <c r="D18" s="64"/>
      <c r="E18" s="64"/>
      <c r="F18" s="65"/>
      <c r="G18" s="66"/>
      <c r="H18" s="46"/>
    </row>
    <row r="19" spans="1:8" ht="12" customHeight="1" x14ac:dyDescent="0.25">
      <c r="A19" s="52"/>
      <c r="B19" s="67" t="s">
        <v>13</v>
      </c>
      <c r="C19" s="68"/>
      <c r="D19" s="69"/>
      <c r="E19" s="69"/>
      <c r="F19" s="69"/>
      <c r="G19" s="70"/>
      <c r="H19" s="71"/>
    </row>
    <row r="20" spans="1:8" ht="24" customHeight="1" x14ac:dyDescent="0.25">
      <c r="A20" s="61"/>
      <c r="B20" s="72" t="s">
        <v>14</v>
      </c>
      <c r="C20" s="72" t="s">
        <v>15</v>
      </c>
      <c r="D20" s="72" t="s">
        <v>16</v>
      </c>
      <c r="E20" s="72" t="s">
        <v>17</v>
      </c>
      <c r="F20" s="72" t="s">
        <v>18</v>
      </c>
      <c r="G20" s="73" t="s">
        <v>19</v>
      </c>
      <c r="H20" s="74"/>
    </row>
    <row r="21" spans="1:8" ht="12.75" customHeight="1" x14ac:dyDescent="0.25">
      <c r="A21" s="61"/>
      <c r="B21" s="40" t="s">
        <v>72</v>
      </c>
      <c r="C21" s="4" t="s">
        <v>20</v>
      </c>
      <c r="D21" s="10">
        <v>1</v>
      </c>
      <c r="E21" s="4" t="s">
        <v>111</v>
      </c>
      <c r="F21" s="22">
        <v>30000</v>
      </c>
      <c r="G21" s="32">
        <f>D21*F21</f>
        <v>30000</v>
      </c>
      <c r="H21" s="28"/>
    </row>
    <row r="22" spans="1:8" ht="12.75" customHeight="1" x14ac:dyDescent="0.25">
      <c r="A22" s="61"/>
      <c r="B22" s="40" t="s">
        <v>73</v>
      </c>
      <c r="C22" s="4" t="s">
        <v>20</v>
      </c>
      <c r="D22" s="10">
        <v>2</v>
      </c>
      <c r="E22" s="4" t="s">
        <v>107</v>
      </c>
      <c r="F22" s="22">
        <v>30000</v>
      </c>
      <c r="G22" s="32">
        <f t="shared" ref="G22:G33" si="0">D22*F22</f>
        <v>60000</v>
      </c>
      <c r="H22" s="28"/>
    </row>
    <row r="23" spans="1:8" ht="12.75" customHeight="1" x14ac:dyDescent="0.25">
      <c r="A23" s="61"/>
      <c r="B23" s="40" t="s">
        <v>74</v>
      </c>
      <c r="C23" s="4" t="s">
        <v>20</v>
      </c>
      <c r="D23" s="19">
        <v>8.5</v>
      </c>
      <c r="E23" s="4" t="s">
        <v>107</v>
      </c>
      <c r="F23" s="22">
        <v>30000</v>
      </c>
      <c r="G23" s="32">
        <f t="shared" si="0"/>
        <v>255000</v>
      </c>
      <c r="H23" s="28"/>
    </row>
    <row r="24" spans="1:8" ht="12.75" customHeight="1" x14ac:dyDescent="0.25">
      <c r="A24" s="61"/>
      <c r="B24" s="40" t="s">
        <v>75</v>
      </c>
      <c r="C24" s="4" t="s">
        <v>20</v>
      </c>
      <c r="D24" s="10">
        <v>4</v>
      </c>
      <c r="E24" s="4" t="s">
        <v>76</v>
      </c>
      <c r="F24" s="22">
        <v>30000</v>
      </c>
      <c r="G24" s="32">
        <f t="shared" si="0"/>
        <v>120000</v>
      </c>
      <c r="H24" s="28"/>
    </row>
    <row r="25" spans="1:8" ht="12.75" customHeight="1" x14ac:dyDescent="0.25">
      <c r="A25" s="61"/>
      <c r="B25" s="40" t="s">
        <v>77</v>
      </c>
      <c r="C25" s="4" t="s">
        <v>20</v>
      </c>
      <c r="D25" s="10">
        <v>1</v>
      </c>
      <c r="E25" s="4" t="s">
        <v>107</v>
      </c>
      <c r="F25" s="22">
        <v>30000</v>
      </c>
      <c r="G25" s="32">
        <f t="shared" si="0"/>
        <v>30000</v>
      </c>
      <c r="H25" s="28"/>
    </row>
    <row r="26" spans="1:8" ht="12.75" customHeight="1" x14ac:dyDescent="0.25">
      <c r="A26" s="61"/>
      <c r="B26" s="40" t="s">
        <v>78</v>
      </c>
      <c r="C26" s="4" t="s">
        <v>20</v>
      </c>
      <c r="D26" s="19">
        <v>9.33</v>
      </c>
      <c r="E26" s="4" t="s">
        <v>107</v>
      </c>
      <c r="F26" s="22">
        <v>30000</v>
      </c>
      <c r="G26" s="32">
        <f t="shared" si="0"/>
        <v>279900</v>
      </c>
      <c r="H26" s="28"/>
    </row>
    <row r="27" spans="1:8" ht="12.75" customHeight="1" x14ac:dyDescent="0.25">
      <c r="A27" s="61"/>
      <c r="B27" s="40" t="s">
        <v>79</v>
      </c>
      <c r="C27" s="4" t="s">
        <v>20</v>
      </c>
      <c r="D27" s="10">
        <v>1</v>
      </c>
      <c r="E27" s="4" t="s">
        <v>110</v>
      </c>
      <c r="F27" s="22">
        <v>30000</v>
      </c>
      <c r="G27" s="32">
        <f t="shared" si="0"/>
        <v>30000</v>
      </c>
      <c r="H27" s="28"/>
    </row>
    <row r="28" spans="1:8" ht="12.75" customHeight="1" x14ac:dyDescent="0.25">
      <c r="A28" s="61"/>
      <c r="B28" s="40" t="s">
        <v>75</v>
      </c>
      <c r="C28" s="4" t="s">
        <v>20</v>
      </c>
      <c r="D28" s="10">
        <v>4</v>
      </c>
      <c r="E28" s="4" t="s">
        <v>80</v>
      </c>
      <c r="F28" s="22">
        <v>30000</v>
      </c>
      <c r="G28" s="32">
        <f t="shared" si="0"/>
        <v>120000</v>
      </c>
      <c r="H28" s="28"/>
    </row>
    <row r="29" spans="1:8" ht="12.75" customHeight="1" x14ac:dyDescent="0.25">
      <c r="A29" s="61"/>
      <c r="B29" s="40" t="s">
        <v>78</v>
      </c>
      <c r="C29" s="4" t="s">
        <v>20</v>
      </c>
      <c r="D29" s="19">
        <v>4.67</v>
      </c>
      <c r="E29" s="4" t="s">
        <v>80</v>
      </c>
      <c r="F29" s="22">
        <v>30000</v>
      </c>
      <c r="G29" s="32">
        <f t="shared" si="0"/>
        <v>140100</v>
      </c>
      <c r="H29" s="28"/>
    </row>
    <row r="30" spans="1:8" ht="12.75" customHeight="1" x14ac:dyDescent="0.25">
      <c r="A30" s="61"/>
      <c r="B30" s="40" t="s">
        <v>81</v>
      </c>
      <c r="C30" s="4" t="s">
        <v>20</v>
      </c>
      <c r="D30" s="10">
        <v>1</v>
      </c>
      <c r="E30" s="4" t="s">
        <v>82</v>
      </c>
      <c r="F30" s="22">
        <v>30000</v>
      </c>
      <c r="G30" s="32">
        <f t="shared" si="0"/>
        <v>30000</v>
      </c>
      <c r="H30" s="28"/>
    </row>
    <row r="31" spans="1:8" ht="15.75" customHeight="1" x14ac:dyDescent="0.25">
      <c r="A31" s="61"/>
      <c r="B31" s="40" t="s">
        <v>83</v>
      </c>
      <c r="C31" s="4" t="s">
        <v>20</v>
      </c>
      <c r="D31" s="10">
        <v>3</v>
      </c>
      <c r="E31" s="4" t="s">
        <v>112</v>
      </c>
      <c r="F31" s="22">
        <v>30000</v>
      </c>
      <c r="G31" s="32">
        <f t="shared" si="0"/>
        <v>90000</v>
      </c>
      <c r="H31" s="28"/>
    </row>
    <row r="32" spans="1:8" ht="12.75" customHeight="1" x14ac:dyDescent="0.25">
      <c r="A32" s="61"/>
      <c r="B32" s="40" t="s">
        <v>84</v>
      </c>
      <c r="C32" s="4" t="s">
        <v>20</v>
      </c>
      <c r="D32" s="10">
        <v>36</v>
      </c>
      <c r="E32" s="4" t="s">
        <v>85</v>
      </c>
      <c r="F32" s="22">
        <v>30000</v>
      </c>
      <c r="G32" s="32">
        <f t="shared" si="0"/>
        <v>1080000</v>
      </c>
      <c r="H32" s="28"/>
    </row>
    <row r="33" spans="1:8" ht="12.75" customHeight="1" x14ac:dyDescent="0.25">
      <c r="A33" s="61"/>
      <c r="B33" s="40" t="s">
        <v>86</v>
      </c>
      <c r="C33" s="4" t="s">
        <v>20</v>
      </c>
      <c r="D33" s="10">
        <v>2</v>
      </c>
      <c r="E33" s="4" t="s">
        <v>85</v>
      </c>
      <c r="F33" s="22">
        <v>30000</v>
      </c>
      <c r="G33" s="32">
        <f t="shared" si="0"/>
        <v>60000</v>
      </c>
      <c r="H33" s="28"/>
    </row>
    <row r="34" spans="1:8" ht="12.75" customHeight="1" x14ac:dyDescent="0.25">
      <c r="A34" s="61"/>
      <c r="B34" s="5" t="s">
        <v>21</v>
      </c>
      <c r="C34" s="6"/>
      <c r="D34" s="6"/>
      <c r="E34" s="6"/>
      <c r="F34" s="31"/>
      <c r="G34" s="33">
        <f>G21+G22+G23+G24+G25+G26+G27+G28+G29+G30+G31+G32+G33</f>
        <v>2325000</v>
      </c>
      <c r="H34" s="29"/>
    </row>
    <row r="35" spans="1:8" ht="12" customHeight="1" x14ac:dyDescent="0.25">
      <c r="A35" s="44"/>
      <c r="B35" s="63"/>
      <c r="C35" s="65"/>
      <c r="D35" s="65"/>
      <c r="E35" s="65"/>
      <c r="F35" s="75"/>
      <c r="G35" s="76"/>
      <c r="H35" s="23"/>
    </row>
    <row r="36" spans="1:8" ht="12" customHeight="1" x14ac:dyDescent="0.25">
      <c r="A36" s="52"/>
      <c r="B36" s="77" t="s">
        <v>22</v>
      </c>
      <c r="C36" s="78"/>
      <c r="D36" s="79"/>
      <c r="E36" s="79"/>
      <c r="F36" s="80"/>
      <c r="G36" s="81"/>
      <c r="H36" s="71"/>
    </row>
    <row r="37" spans="1:8" ht="24" customHeight="1" x14ac:dyDescent="0.25">
      <c r="A37" s="52"/>
      <c r="B37" s="82" t="s">
        <v>14</v>
      </c>
      <c r="C37" s="83" t="s">
        <v>15</v>
      </c>
      <c r="D37" s="83" t="s">
        <v>16</v>
      </c>
      <c r="E37" s="82" t="s">
        <v>64</v>
      </c>
      <c r="F37" s="83" t="s">
        <v>18</v>
      </c>
      <c r="G37" s="82" t="s">
        <v>19</v>
      </c>
      <c r="H37" s="84"/>
    </row>
    <row r="38" spans="1:8" ht="12" customHeight="1" x14ac:dyDescent="0.25">
      <c r="A38" s="52"/>
      <c r="B38" s="85" t="s">
        <v>56</v>
      </c>
      <c r="C38" s="86" t="s">
        <v>64</v>
      </c>
      <c r="D38" s="86" t="s">
        <v>64</v>
      </c>
      <c r="E38" s="86" t="s">
        <v>64</v>
      </c>
      <c r="F38" s="87" t="s">
        <v>64</v>
      </c>
      <c r="G38" s="88">
        <v>0</v>
      </c>
      <c r="H38" s="89"/>
    </row>
    <row r="39" spans="1:8" ht="12" customHeight="1" x14ac:dyDescent="0.25">
      <c r="A39" s="52"/>
      <c r="B39" s="7" t="s">
        <v>23</v>
      </c>
      <c r="C39" s="8"/>
      <c r="D39" s="8"/>
      <c r="E39" s="8"/>
      <c r="F39" s="90"/>
      <c r="G39" s="18">
        <f>SUM(G38)</f>
        <v>0</v>
      </c>
      <c r="H39" s="29"/>
    </row>
    <row r="40" spans="1:8" ht="12" customHeight="1" x14ac:dyDescent="0.25">
      <c r="A40" s="44"/>
      <c r="B40" s="91"/>
      <c r="C40" s="92"/>
      <c r="D40" s="92"/>
      <c r="E40" s="92"/>
      <c r="F40" s="93"/>
      <c r="G40" s="94"/>
      <c r="H40" s="23"/>
    </row>
    <row r="41" spans="1:8" ht="12" customHeight="1" x14ac:dyDescent="0.25">
      <c r="A41" s="52"/>
      <c r="B41" s="77" t="s">
        <v>24</v>
      </c>
      <c r="C41" s="78"/>
      <c r="D41" s="79"/>
      <c r="E41" s="79"/>
      <c r="F41" s="80"/>
      <c r="G41" s="81"/>
      <c r="H41" s="71"/>
    </row>
    <row r="42" spans="1:8" ht="24" customHeight="1" x14ac:dyDescent="0.25">
      <c r="A42" s="52"/>
      <c r="B42" s="95" t="s">
        <v>14</v>
      </c>
      <c r="C42" s="95" t="s">
        <v>15</v>
      </c>
      <c r="D42" s="95" t="s">
        <v>16</v>
      </c>
      <c r="E42" s="95" t="s">
        <v>17</v>
      </c>
      <c r="F42" s="96" t="s">
        <v>18</v>
      </c>
      <c r="G42" s="95" t="s">
        <v>19</v>
      </c>
      <c r="H42" s="84"/>
    </row>
    <row r="43" spans="1:8" ht="12.75" customHeight="1" x14ac:dyDescent="0.25">
      <c r="A43" s="61"/>
      <c r="B43" s="40" t="s">
        <v>87</v>
      </c>
      <c r="C43" s="4" t="s">
        <v>25</v>
      </c>
      <c r="D43" s="10">
        <v>1</v>
      </c>
      <c r="E43" s="4" t="s">
        <v>107</v>
      </c>
      <c r="F43" s="17">
        <v>583080</v>
      </c>
      <c r="G43" s="17">
        <f>D43*F43</f>
        <v>583080</v>
      </c>
      <c r="H43" s="28"/>
    </row>
    <row r="44" spans="1:8" ht="12.75" customHeight="1" x14ac:dyDescent="0.25">
      <c r="A44" s="61"/>
      <c r="B44" s="40" t="s">
        <v>88</v>
      </c>
      <c r="C44" s="4" t="s">
        <v>25</v>
      </c>
      <c r="D44" s="10">
        <v>1</v>
      </c>
      <c r="E44" s="4" t="s">
        <v>108</v>
      </c>
      <c r="F44" s="17">
        <v>291540</v>
      </c>
      <c r="G44" s="17">
        <f t="shared" ref="G44:G47" si="1">D44*F44</f>
        <v>291540</v>
      </c>
      <c r="H44" s="28"/>
    </row>
    <row r="45" spans="1:8" ht="12.75" customHeight="1" x14ac:dyDescent="0.25">
      <c r="A45" s="61"/>
      <c r="B45" s="40" t="s">
        <v>61</v>
      </c>
      <c r="C45" s="4" t="s">
        <v>25</v>
      </c>
      <c r="D45" s="10">
        <v>0.5</v>
      </c>
      <c r="E45" s="4" t="s">
        <v>109</v>
      </c>
      <c r="F45" s="17">
        <v>291540</v>
      </c>
      <c r="G45" s="17">
        <f t="shared" si="1"/>
        <v>145770</v>
      </c>
      <c r="H45" s="28"/>
    </row>
    <row r="46" spans="1:8" ht="12.75" customHeight="1" x14ac:dyDescent="0.25">
      <c r="A46" s="61"/>
      <c r="B46" s="40" t="s">
        <v>89</v>
      </c>
      <c r="C46" s="4" t="s">
        <v>25</v>
      </c>
      <c r="D46" s="10">
        <v>0.2</v>
      </c>
      <c r="E46" s="4" t="s">
        <v>110</v>
      </c>
      <c r="F46" s="17">
        <v>181704</v>
      </c>
      <c r="G46" s="17">
        <f t="shared" si="1"/>
        <v>36340.800000000003</v>
      </c>
      <c r="H46" s="28"/>
    </row>
    <row r="47" spans="1:8" ht="12.75" customHeight="1" x14ac:dyDescent="0.25">
      <c r="A47" s="61"/>
      <c r="B47" s="40" t="s">
        <v>63</v>
      </c>
      <c r="C47" s="4" t="s">
        <v>25</v>
      </c>
      <c r="D47" s="10">
        <v>0.1</v>
      </c>
      <c r="E47" s="4" t="s">
        <v>107</v>
      </c>
      <c r="F47" s="17">
        <v>181704</v>
      </c>
      <c r="G47" s="17">
        <f t="shared" si="1"/>
        <v>18170.400000000001</v>
      </c>
      <c r="H47" s="28"/>
    </row>
    <row r="48" spans="1:8" ht="12.75" customHeight="1" x14ac:dyDescent="0.25">
      <c r="A48" s="52"/>
      <c r="B48" s="7" t="s">
        <v>26</v>
      </c>
      <c r="C48" s="8"/>
      <c r="D48" s="8"/>
      <c r="E48" s="8"/>
      <c r="F48" s="8"/>
      <c r="G48" s="18">
        <f>G43+G44+G45+G46+G47</f>
        <v>1074901.2</v>
      </c>
      <c r="H48" s="29"/>
    </row>
    <row r="49" spans="1:8" ht="12" customHeight="1" x14ac:dyDescent="0.25">
      <c r="A49" s="44"/>
      <c r="B49" s="91"/>
      <c r="C49" s="92"/>
      <c r="D49" s="92"/>
      <c r="E49" s="92"/>
      <c r="F49" s="93"/>
      <c r="G49" s="94"/>
      <c r="H49" s="23"/>
    </row>
    <row r="50" spans="1:8" ht="12" customHeight="1" x14ac:dyDescent="0.25">
      <c r="A50" s="52"/>
      <c r="B50" s="77" t="s">
        <v>27</v>
      </c>
      <c r="C50" s="78"/>
      <c r="D50" s="79"/>
      <c r="E50" s="79"/>
      <c r="F50" s="80"/>
      <c r="G50" s="81"/>
      <c r="H50" s="71"/>
    </row>
    <row r="51" spans="1:8" ht="24" customHeight="1" x14ac:dyDescent="0.25">
      <c r="A51" s="52"/>
      <c r="B51" s="97" t="s">
        <v>28</v>
      </c>
      <c r="C51" s="97" t="s">
        <v>29</v>
      </c>
      <c r="D51" s="97" t="s">
        <v>30</v>
      </c>
      <c r="E51" s="97" t="s">
        <v>17</v>
      </c>
      <c r="F51" s="97" t="s">
        <v>18</v>
      </c>
      <c r="G51" s="98" t="s">
        <v>19</v>
      </c>
      <c r="H51" s="99"/>
    </row>
    <row r="52" spans="1:8" ht="12.75" customHeight="1" x14ac:dyDescent="0.25">
      <c r="A52" s="100"/>
      <c r="B52" s="21" t="s">
        <v>90</v>
      </c>
      <c r="C52" s="13" t="s">
        <v>91</v>
      </c>
      <c r="D52" s="12">
        <v>15000</v>
      </c>
      <c r="E52" s="13" t="s">
        <v>107</v>
      </c>
      <c r="F52" s="13">
        <v>153</v>
      </c>
      <c r="G52" s="12">
        <f>D52*F52</f>
        <v>2295000</v>
      </c>
      <c r="H52" s="30"/>
    </row>
    <row r="53" spans="1:8" ht="12.75" customHeight="1" x14ac:dyDescent="0.25">
      <c r="A53" s="100"/>
      <c r="B53" s="35" t="s">
        <v>65</v>
      </c>
      <c r="C53" s="36"/>
      <c r="D53" s="37"/>
      <c r="E53" s="36"/>
      <c r="F53" s="34"/>
      <c r="G53" s="34" t="s">
        <v>64</v>
      </c>
      <c r="H53" s="30"/>
    </row>
    <row r="54" spans="1:8" ht="12.75" customHeight="1" x14ac:dyDescent="0.25">
      <c r="A54" s="100"/>
      <c r="B54" s="38" t="s">
        <v>66</v>
      </c>
      <c r="C54" s="39" t="s">
        <v>92</v>
      </c>
      <c r="D54" s="39">
        <v>300</v>
      </c>
      <c r="E54" s="39" t="s">
        <v>107</v>
      </c>
      <c r="F54" s="34">
        <v>1639</v>
      </c>
      <c r="G54" s="34">
        <f t="shared" ref="G54:G63" si="2">D54*F54</f>
        <v>491700</v>
      </c>
      <c r="H54" s="30"/>
    </row>
    <row r="55" spans="1:8" ht="12.75" customHeight="1" x14ac:dyDescent="0.25">
      <c r="A55" s="100"/>
      <c r="B55" s="38" t="s">
        <v>93</v>
      </c>
      <c r="C55" s="36" t="s">
        <v>92</v>
      </c>
      <c r="D55" s="37">
        <v>200</v>
      </c>
      <c r="E55" s="36" t="s">
        <v>107</v>
      </c>
      <c r="F55" s="34">
        <v>1675</v>
      </c>
      <c r="G55" s="34">
        <f t="shared" si="2"/>
        <v>335000</v>
      </c>
      <c r="H55" s="30"/>
    </row>
    <row r="56" spans="1:8" ht="12.75" customHeight="1" x14ac:dyDescent="0.25">
      <c r="A56" s="100"/>
      <c r="B56" s="38" t="s">
        <v>94</v>
      </c>
      <c r="C56" s="36" t="s">
        <v>92</v>
      </c>
      <c r="D56" s="37">
        <v>100</v>
      </c>
      <c r="E56" s="36" t="s">
        <v>107</v>
      </c>
      <c r="F56" s="34">
        <v>2257</v>
      </c>
      <c r="G56" s="34">
        <f t="shared" si="2"/>
        <v>225700</v>
      </c>
      <c r="H56" s="30"/>
    </row>
    <row r="57" spans="1:8" ht="12.75" customHeight="1" x14ac:dyDescent="0.25">
      <c r="A57" s="100"/>
      <c r="B57" s="38" t="s">
        <v>95</v>
      </c>
      <c r="C57" s="39" t="s">
        <v>92</v>
      </c>
      <c r="D57" s="39">
        <v>350</v>
      </c>
      <c r="E57" s="39" t="s">
        <v>107</v>
      </c>
      <c r="F57" s="34">
        <v>2237</v>
      </c>
      <c r="G57" s="34">
        <f t="shared" si="2"/>
        <v>782950</v>
      </c>
      <c r="H57" s="30"/>
    </row>
    <row r="58" spans="1:8" ht="12.75" customHeight="1" x14ac:dyDescent="0.25">
      <c r="A58" s="100"/>
      <c r="B58" s="35" t="s">
        <v>67</v>
      </c>
      <c r="C58" s="36"/>
      <c r="D58" s="37"/>
      <c r="E58" s="36"/>
      <c r="F58" s="34" t="s">
        <v>64</v>
      </c>
      <c r="G58" s="34" t="s">
        <v>64</v>
      </c>
      <c r="H58" s="30"/>
    </row>
    <row r="59" spans="1:8" ht="12.75" customHeight="1" x14ac:dyDescent="0.25">
      <c r="A59" s="100"/>
      <c r="B59" s="38" t="s">
        <v>96</v>
      </c>
      <c r="C59" s="36" t="s">
        <v>92</v>
      </c>
      <c r="D59" s="37">
        <v>20</v>
      </c>
      <c r="E59" s="36" t="s">
        <v>62</v>
      </c>
      <c r="F59" s="34">
        <v>930</v>
      </c>
      <c r="G59" s="34">
        <f t="shared" si="2"/>
        <v>18600</v>
      </c>
      <c r="H59" s="30"/>
    </row>
    <row r="60" spans="1:8" ht="12.75" customHeight="1" x14ac:dyDescent="0.25">
      <c r="A60" s="100"/>
      <c r="B60" s="38" t="s">
        <v>113</v>
      </c>
      <c r="C60" s="39" t="s">
        <v>101</v>
      </c>
      <c r="D60" s="39">
        <v>2.5</v>
      </c>
      <c r="E60" s="39" t="s">
        <v>97</v>
      </c>
      <c r="F60" s="34">
        <v>18450</v>
      </c>
      <c r="G60" s="34">
        <f t="shared" si="2"/>
        <v>46125</v>
      </c>
      <c r="H60" s="30"/>
    </row>
    <row r="61" spans="1:8" ht="12.75" customHeight="1" x14ac:dyDescent="0.25">
      <c r="A61" s="100"/>
      <c r="B61" s="35" t="s">
        <v>68</v>
      </c>
      <c r="C61" s="36"/>
      <c r="D61" s="37"/>
      <c r="E61" s="36"/>
      <c r="F61" s="34" t="s">
        <v>64</v>
      </c>
      <c r="G61" s="34" t="s">
        <v>64</v>
      </c>
      <c r="H61" s="30"/>
    </row>
    <row r="62" spans="1:8" ht="12.75" customHeight="1" x14ac:dyDescent="0.25">
      <c r="A62" s="100"/>
      <c r="B62" s="38" t="s">
        <v>98</v>
      </c>
      <c r="C62" s="36" t="s">
        <v>101</v>
      </c>
      <c r="D62" s="37">
        <v>0.75</v>
      </c>
      <c r="E62" s="36" t="s">
        <v>99</v>
      </c>
      <c r="F62" s="34">
        <v>50694</v>
      </c>
      <c r="G62" s="34">
        <f t="shared" si="2"/>
        <v>38020.5</v>
      </c>
      <c r="H62" s="30"/>
    </row>
    <row r="63" spans="1:8" ht="12.75" customHeight="1" x14ac:dyDescent="0.25">
      <c r="A63" s="100"/>
      <c r="B63" s="38" t="s">
        <v>100</v>
      </c>
      <c r="C63" s="36" t="s">
        <v>92</v>
      </c>
      <c r="D63" s="37">
        <v>0.4</v>
      </c>
      <c r="E63" s="36" t="s">
        <v>99</v>
      </c>
      <c r="F63" s="34">
        <v>380000</v>
      </c>
      <c r="G63" s="34">
        <f t="shared" si="2"/>
        <v>152000</v>
      </c>
      <c r="H63" s="30"/>
    </row>
    <row r="64" spans="1:8" ht="13.5" customHeight="1" x14ac:dyDescent="0.25">
      <c r="A64" s="100"/>
      <c r="B64" s="101" t="s">
        <v>31</v>
      </c>
      <c r="C64" s="102"/>
      <c r="D64" s="102"/>
      <c r="E64" s="102"/>
      <c r="F64" s="103"/>
      <c r="G64" s="33">
        <f>G52+G54+G55+G56+G57+G59+G60+G62+G63</f>
        <v>4385095.5</v>
      </c>
      <c r="H64" s="29"/>
    </row>
    <row r="65" spans="1:8" ht="12" customHeight="1" x14ac:dyDescent="0.25">
      <c r="A65" s="44"/>
      <c r="B65" s="104"/>
      <c r="C65" s="105"/>
      <c r="D65" s="105"/>
      <c r="E65" s="106"/>
      <c r="F65" s="107"/>
      <c r="G65" s="76"/>
      <c r="H65" s="23"/>
    </row>
    <row r="66" spans="1:8" ht="12" customHeight="1" x14ac:dyDescent="0.25">
      <c r="A66" s="52"/>
      <c r="B66" s="77" t="s">
        <v>32</v>
      </c>
      <c r="C66" s="78"/>
      <c r="D66" s="79"/>
      <c r="E66" s="79"/>
      <c r="F66" s="80"/>
      <c r="G66" s="81"/>
      <c r="H66" s="71"/>
    </row>
    <row r="67" spans="1:8" ht="24" customHeight="1" x14ac:dyDescent="0.25">
      <c r="A67" s="52"/>
      <c r="B67" s="108" t="s">
        <v>33</v>
      </c>
      <c r="C67" s="97" t="s">
        <v>29</v>
      </c>
      <c r="D67" s="97" t="s">
        <v>30</v>
      </c>
      <c r="E67" s="108" t="s">
        <v>17</v>
      </c>
      <c r="F67" s="97" t="s">
        <v>18</v>
      </c>
      <c r="G67" s="108" t="s">
        <v>19</v>
      </c>
      <c r="H67" s="84"/>
    </row>
    <row r="68" spans="1:8" ht="16.5" customHeight="1" x14ac:dyDescent="0.25">
      <c r="A68" s="100"/>
      <c r="B68" s="14" t="s">
        <v>115</v>
      </c>
      <c r="C68" s="109" t="s">
        <v>15</v>
      </c>
      <c r="D68" s="109">
        <v>3</v>
      </c>
      <c r="E68" s="11" t="s">
        <v>114</v>
      </c>
      <c r="F68" s="12">
        <v>232000</v>
      </c>
      <c r="G68" s="12">
        <f>D68*F68</f>
        <v>696000</v>
      </c>
      <c r="H68" s="30"/>
    </row>
    <row r="69" spans="1:8" ht="13.5" customHeight="1" x14ac:dyDescent="0.25">
      <c r="A69" s="52"/>
      <c r="B69" s="110" t="s">
        <v>34</v>
      </c>
      <c r="C69" s="111"/>
      <c r="D69" s="111"/>
      <c r="E69" s="112"/>
      <c r="F69" s="113"/>
      <c r="G69" s="114">
        <f>G68</f>
        <v>696000</v>
      </c>
      <c r="H69" s="29"/>
    </row>
    <row r="70" spans="1:8" ht="12" customHeight="1" x14ac:dyDescent="0.25">
      <c r="A70" s="44"/>
      <c r="B70" s="115"/>
      <c r="C70" s="115"/>
      <c r="D70" s="115"/>
      <c r="E70" s="115"/>
      <c r="F70" s="116"/>
      <c r="G70" s="117"/>
      <c r="H70" s="23"/>
    </row>
    <row r="71" spans="1:8" ht="12" customHeight="1" x14ac:dyDescent="0.25">
      <c r="A71" s="100"/>
      <c r="B71" s="118" t="s">
        <v>35</v>
      </c>
      <c r="C71" s="119"/>
      <c r="D71" s="119"/>
      <c r="E71" s="119"/>
      <c r="F71" s="119"/>
      <c r="G71" s="120">
        <f>G34+G39+G48+G64+G69</f>
        <v>8480996.6999999993</v>
      </c>
      <c r="H71" s="121"/>
    </row>
    <row r="72" spans="1:8" ht="12" customHeight="1" x14ac:dyDescent="0.25">
      <c r="A72" s="100"/>
      <c r="B72" s="122" t="s">
        <v>36</v>
      </c>
      <c r="C72" s="123"/>
      <c r="D72" s="123"/>
      <c r="E72" s="123"/>
      <c r="F72" s="123"/>
      <c r="G72" s="124">
        <f>G71*0.05</f>
        <v>424049.83499999996</v>
      </c>
      <c r="H72" s="121"/>
    </row>
    <row r="73" spans="1:8" ht="12" customHeight="1" x14ac:dyDescent="0.25">
      <c r="A73" s="100"/>
      <c r="B73" s="125" t="s">
        <v>37</v>
      </c>
      <c r="C73" s="126"/>
      <c r="D73" s="126"/>
      <c r="E73" s="126"/>
      <c r="F73" s="126"/>
      <c r="G73" s="127">
        <f>G72+G71</f>
        <v>8905046.5350000001</v>
      </c>
      <c r="H73" s="121"/>
    </row>
    <row r="74" spans="1:8" ht="12" customHeight="1" x14ac:dyDescent="0.25">
      <c r="A74" s="100"/>
      <c r="B74" s="122" t="s">
        <v>38</v>
      </c>
      <c r="C74" s="123"/>
      <c r="D74" s="123"/>
      <c r="E74" s="123"/>
      <c r="F74" s="123"/>
      <c r="G74" s="124">
        <f>G12</f>
        <v>13550000</v>
      </c>
      <c r="H74" s="121"/>
    </row>
    <row r="75" spans="1:8" ht="12" customHeight="1" x14ac:dyDescent="0.25">
      <c r="A75" s="100"/>
      <c r="B75" s="128" t="s">
        <v>39</v>
      </c>
      <c r="C75" s="129"/>
      <c r="D75" s="129"/>
      <c r="E75" s="129"/>
      <c r="F75" s="129"/>
      <c r="G75" s="120">
        <f>G74-G73</f>
        <v>4644953.4649999999</v>
      </c>
      <c r="H75" s="121"/>
    </row>
    <row r="76" spans="1:8" ht="12" customHeight="1" x14ac:dyDescent="0.25">
      <c r="A76" s="100"/>
      <c r="B76" s="130" t="s">
        <v>118</v>
      </c>
      <c r="C76" s="131"/>
      <c r="D76" s="131"/>
      <c r="E76" s="131"/>
      <c r="F76" s="131"/>
      <c r="G76" s="132"/>
      <c r="H76" s="133"/>
    </row>
    <row r="77" spans="1:8" ht="12.75" customHeight="1" thickBot="1" x14ac:dyDescent="0.3">
      <c r="A77" s="100"/>
      <c r="B77" s="134"/>
      <c r="C77" s="131"/>
      <c r="D77" s="131"/>
      <c r="E77" s="131"/>
      <c r="F77" s="131"/>
      <c r="G77" s="132"/>
      <c r="H77" s="133"/>
    </row>
    <row r="78" spans="1:8" ht="12" customHeight="1" x14ac:dyDescent="0.25">
      <c r="A78" s="100"/>
      <c r="B78" s="135" t="s">
        <v>119</v>
      </c>
      <c r="C78" s="136"/>
      <c r="D78" s="136"/>
      <c r="E78" s="136"/>
      <c r="F78" s="137"/>
      <c r="G78" s="132"/>
      <c r="H78" s="133"/>
    </row>
    <row r="79" spans="1:8" ht="12" customHeight="1" x14ac:dyDescent="0.25">
      <c r="A79" s="100"/>
      <c r="B79" s="138" t="s">
        <v>40</v>
      </c>
      <c r="C79" s="139"/>
      <c r="D79" s="139"/>
      <c r="E79" s="139"/>
      <c r="F79" s="140"/>
      <c r="G79" s="132"/>
      <c r="H79" s="133"/>
    </row>
    <row r="80" spans="1:8" ht="12" customHeight="1" x14ac:dyDescent="0.25">
      <c r="A80" s="100"/>
      <c r="B80" s="138" t="s">
        <v>41</v>
      </c>
      <c r="C80" s="139"/>
      <c r="D80" s="139"/>
      <c r="E80" s="139"/>
      <c r="F80" s="140"/>
      <c r="G80" s="132"/>
      <c r="H80" s="133"/>
    </row>
    <row r="81" spans="1:8" ht="12" customHeight="1" x14ac:dyDescent="0.25">
      <c r="A81" s="100"/>
      <c r="B81" s="138" t="s">
        <v>42</v>
      </c>
      <c r="C81" s="139"/>
      <c r="D81" s="139"/>
      <c r="E81" s="139"/>
      <c r="F81" s="140"/>
      <c r="G81" s="132"/>
      <c r="H81" s="133"/>
    </row>
    <row r="82" spans="1:8" ht="12" customHeight="1" x14ac:dyDescent="0.25">
      <c r="A82" s="100"/>
      <c r="B82" s="138" t="s">
        <v>43</v>
      </c>
      <c r="C82" s="139"/>
      <c r="D82" s="139"/>
      <c r="E82" s="139"/>
      <c r="F82" s="140"/>
      <c r="G82" s="132"/>
      <c r="H82" s="133"/>
    </row>
    <row r="83" spans="1:8" ht="12" customHeight="1" x14ac:dyDescent="0.25">
      <c r="A83" s="100"/>
      <c r="B83" s="138" t="s">
        <v>44</v>
      </c>
      <c r="C83" s="139"/>
      <c r="D83" s="139"/>
      <c r="E83" s="139"/>
      <c r="F83" s="140"/>
      <c r="G83" s="132"/>
      <c r="H83" s="133"/>
    </row>
    <row r="84" spans="1:8" ht="12.75" customHeight="1" thickBot="1" x14ac:dyDescent="0.3">
      <c r="A84" s="100"/>
      <c r="B84" s="141" t="s">
        <v>45</v>
      </c>
      <c r="C84" s="142"/>
      <c r="D84" s="142"/>
      <c r="E84" s="142"/>
      <c r="F84" s="143"/>
      <c r="G84" s="132"/>
      <c r="H84" s="133"/>
    </row>
    <row r="85" spans="1:8" ht="12.75" customHeight="1" x14ac:dyDescent="0.25">
      <c r="A85" s="100"/>
      <c r="B85" s="134"/>
      <c r="C85" s="139"/>
      <c r="D85" s="139"/>
      <c r="E85" s="139"/>
      <c r="F85" s="139"/>
      <c r="G85" s="132"/>
      <c r="H85" s="133"/>
    </row>
    <row r="86" spans="1:8" ht="15" customHeight="1" thickBot="1" x14ac:dyDescent="0.3">
      <c r="A86" s="100"/>
      <c r="B86" s="177" t="s">
        <v>46</v>
      </c>
      <c r="C86" s="178"/>
      <c r="D86" s="144"/>
      <c r="E86" s="145"/>
      <c r="F86" s="145"/>
      <c r="G86" s="132"/>
      <c r="H86" s="133"/>
    </row>
    <row r="87" spans="1:8" ht="12" customHeight="1" x14ac:dyDescent="0.25">
      <c r="A87" s="100"/>
      <c r="B87" s="146" t="s">
        <v>33</v>
      </c>
      <c r="C87" s="147" t="s">
        <v>47</v>
      </c>
      <c r="D87" s="148" t="s">
        <v>48</v>
      </c>
      <c r="E87" s="145"/>
      <c r="F87" s="145"/>
      <c r="G87" s="132"/>
      <c r="H87" s="133"/>
    </row>
    <row r="88" spans="1:8" ht="12" customHeight="1" x14ac:dyDescent="0.25">
      <c r="A88" s="100"/>
      <c r="B88" s="149" t="s">
        <v>49</v>
      </c>
      <c r="C88" s="150">
        <f>G34</f>
        <v>2325000</v>
      </c>
      <c r="D88" s="151">
        <f>(C88/C94)</f>
        <v>0.261087911316569</v>
      </c>
      <c r="E88" s="145"/>
      <c r="F88" s="145"/>
      <c r="G88" s="132"/>
      <c r="H88" s="133"/>
    </row>
    <row r="89" spans="1:8" ht="12" customHeight="1" x14ac:dyDescent="0.25">
      <c r="A89" s="100"/>
      <c r="B89" s="149" t="s">
        <v>50</v>
      </c>
      <c r="C89" s="150">
        <f>G39</f>
        <v>0</v>
      </c>
      <c r="D89" s="151">
        <v>0</v>
      </c>
      <c r="E89" s="145"/>
      <c r="F89" s="145"/>
      <c r="G89" s="132"/>
      <c r="H89" s="133"/>
    </row>
    <row r="90" spans="1:8" ht="12" customHeight="1" x14ac:dyDescent="0.25">
      <c r="A90" s="100"/>
      <c r="B90" s="149" t="s">
        <v>51</v>
      </c>
      <c r="C90" s="150">
        <f>G48</f>
        <v>1074901.2</v>
      </c>
      <c r="D90" s="151">
        <f>(C90/C94)</f>
        <v>0.12070697169018219</v>
      </c>
      <c r="E90" s="145"/>
      <c r="F90" s="145"/>
      <c r="G90" s="132"/>
      <c r="H90" s="133"/>
    </row>
    <row r="91" spans="1:8" ht="12" customHeight="1" x14ac:dyDescent="0.25">
      <c r="A91" s="100"/>
      <c r="B91" s="149" t="s">
        <v>28</v>
      </c>
      <c r="C91" s="150">
        <f>G64</f>
        <v>4385095.5</v>
      </c>
      <c r="D91" s="151">
        <f>(C91/C94)</f>
        <v>0.49242813979298311</v>
      </c>
      <c r="E91" s="145"/>
      <c r="F91" s="145"/>
      <c r="G91" s="132"/>
      <c r="H91" s="133"/>
    </row>
    <row r="92" spans="1:8" ht="12" customHeight="1" x14ac:dyDescent="0.25">
      <c r="A92" s="100"/>
      <c r="B92" s="149" t="s">
        <v>52</v>
      </c>
      <c r="C92" s="152">
        <f>G69</f>
        <v>696000</v>
      </c>
      <c r="D92" s="151">
        <f>(C92/C94)</f>
        <v>7.8157929581218075E-2</v>
      </c>
      <c r="E92" s="153"/>
      <c r="F92" s="153"/>
      <c r="G92" s="132"/>
      <c r="H92" s="133"/>
    </row>
    <row r="93" spans="1:8" ht="12" customHeight="1" x14ac:dyDescent="0.25">
      <c r="A93" s="100"/>
      <c r="B93" s="149" t="s">
        <v>53</v>
      </c>
      <c r="C93" s="152">
        <f>G72</f>
        <v>424049.83499999996</v>
      </c>
      <c r="D93" s="151">
        <f>(C93/C94)</f>
        <v>4.7619047619047616E-2</v>
      </c>
      <c r="E93" s="153"/>
      <c r="F93" s="153"/>
      <c r="G93" s="132"/>
      <c r="H93" s="133"/>
    </row>
    <row r="94" spans="1:8" ht="12.75" customHeight="1" thickBot="1" x14ac:dyDescent="0.3">
      <c r="A94" s="100"/>
      <c r="B94" s="154" t="s">
        <v>54</v>
      </c>
      <c r="C94" s="155">
        <f>SUM(C88:C93)</f>
        <v>8905046.5350000001</v>
      </c>
      <c r="D94" s="156">
        <f>SUM(D88:D93)</f>
        <v>1</v>
      </c>
      <c r="E94" s="153"/>
      <c r="F94" s="153"/>
      <c r="G94" s="132"/>
      <c r="H94" s="133"/>
    </row>
    <row r="95" spans="1:8" ht="12" customHeight="1" x14ac:dyDescent="0.25">
      <c r="A95" s="100"/>
      <c r="B95" s="134"/>
      <c r="C95" s="131"/>
      <c r="D95" s="131"/>
      <c r="E95" s="131"/>
      <c r="F95" s="131"/>
      <c r="G95" s="132"/>
      <c r="H95" s="133"/>
    </row>
    <row r="96" spans="1:8" ht="12.75" customHeight="1" thickBot="1" x14ac:dyDescent="0.3">
      <c r="A96" s="100"/>
      <c r="B96" s="43"/>
      <c r="C96" s="131"/>
      <c r="D96" s="131"/>
      <c r="E96" s="131"/>
      <c r="F96" s="131"/>
      <c r="G96" s="132"/>
      <c r="H96" s="133"/>
    </row>
    <row r="97" spans="1:8" ht="12" customHeight="1" thickBot="1" x14ac:dyDescent="0.3">
      <c r="A97" s="100"/>
      <c r="B97" s="174" t="s">
        <v>106</v>
      </c>
      <c r="C97" s="175"/>
      <c r="D97" s="175"/>
      <c r="E97" s="176"/>
      <c r="F97" s="153"/>
      <c r="G97" s="132"/>
      <c r="H97" s="133"/>
    </row>
    <row r="98" spans="1:8" ht="12" customHeight="1" x14ac:dyDescent="0.25">
      <c r="A98" s="100"/>
      <c r="B98" s="157" t="s">
        <v>104</v>
      </c>
      <c r="C98" s="158">
        <v>20000</v>
      </c>
      <c r="D98" s="158">
        <f>G9</f>
        <v>25000</v>
      </c>
      <c r="E98" s="158">
        <v>28000</v>
      </c>
      <c r="F98" s="159"/>
      <c r="G98" s="160"/>
      <c r="H98" s="161"/>
    </row>
    <row r="99" spans="1:8" ht="12.75" customHeight="1" thickBot="1" x14ac:dyDescent="0.3">
      <c r="A99" s="100"/>
      <c r="B99" s="154" t="s">
        <v>105</v>
      </c>
      <c r="C99" s="155">
        <f>(G73/C98)</f>
        <v>445.25232675000001</v>
      </c>
      <c r="D99" s="155">
        <f>(G73/D98)</f>
        <v>356.20186139999998</v>
      </c>
      <c r="E99" s="162">
        <f>(G73/E98)</f>
        <v>318.03737625000002</v>
      </c>
      <c r="F99" s="159"/>
      <c r="G99" s="160"/>
      <c r="H99" s="161"/>
    </row>
    <row r="100" spans="1:8" ht="15.6" customHeight="1" x14ac:dyDescent="0.25">
      <c r="A100" s="100"/>
      <c r="B100" s="130" t="s">
        <v>55</v>
      </c>
      <c r="C100" s="139"/>
      <c r="D100" s="139"/>
      <c r="E100" s="139"/>
      <c r="F100" s="139"/>
      <c r="G100" s="163"/>
      <c r="H100" s="46"/>
    </row>
  </sheetData>
  <mergeCells count="9">
    <mergeCell ref="E9:F9"/>
    <mergeCell ref="E14:F14"/>
    <mergeCell ref="E15:F15"/>
    <mergeCell ref="B17:G17"/>
    <mergeCell ref="B97:E97"/>
    <mergeCell ref="B86:C86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MELON TUNA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2023-03-27T18:54:07Z</dcterms:modified>
</cp:coreProperties>
</file>