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MELON TUNA" sheetId="1" r:id="rId1"/>
  </sheets>
  <definedNames>
    <definedName name="_xlnm.Print_Area" localSheetId="0">'MELON TUNA'!$A$2:$G$81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74" i="1" l="1"/>
  <c r="G52" i="1"/>
  <c r="G54" i="1"/>
  <c r="G55" i="1"/>
  <c r="G57" i="1"/>
  <c r="G59" i="1"/>
  <c r="G60" i="1"/>
  <c r="G62" i="1"/>
  <c r="G63" i="1"/>
  <c r="G64" i="1"/>
  <c r="G65" i="1"/>
  <c r="G67" i="1"/>
  <c r="G68" i="1"/>
  <c r="G69" i="1"/>
  <c r="G50" i="1"/>
  <c r="G43" i="1"/>
  <c r="G44" i="1"/>
  <c r="G45" i="1"/>
  <c r="G42" i="1"/>
  <c r="G22" i="1"/>
  <c r="G23" i="1"/>
  <c r="G24" i="1"/>
  <c r="G25" i="1"/>
  <c r="G26" i="1"/>
  <c r="G27" i="1"/>
  <c r="G28" i="1"/>
  <c r="G29" i="1"/>
  <c r="G30" i="1"/>
  <c r="G31" i="1"/>
  <c r="G32" i="1"/>
  <c r="G21" i="1"/>
  <c r="G46" i="1" l="1"/>
  <c r="G70" i="1"/>
  <c r="G12" i="1"/>
  <c r="G80" i="1" l="1"/>
  <c r="G75" i="1"/>
  <c r="C99" i="1" s="1"/>
  <c r="C98" i="1" l="1"/>
  <c r="C97" i="1"/>
  <c r="G33" i="1"/>
  <c r="C95" i="1" l="1"/>
  <c r="G38" i="1"/>
  <c r="G77" i="1" s="1"/>
  <c r="G78" i="1" l="1"/>
  <c r="G79" i="1" l="1"/>
  <c r="G81" i="1" s="1"/>
  <c r="C100" i="1"/>
  <c r="C106" i="1" l="1"/>
  <c r="C101" i="1"/>
  <c r="D100" i="1" s="1"/>
  <c r="D106" i="1"/>
  <c r="E106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<sst xmlns="http://schemas.openxmlformats.org/spreadsheetml/2006/main" count="195" uniqueCount="129">
  <si>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</si>
  <si>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</si>
  <si>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</si>
  <si>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</si>
  <si>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</si>
  <si>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</si>
  <si>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</si>
  <si>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</si>
  <si>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</si>
  <si>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</si>
  <si>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</si>
  <si>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</si>
  <si>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</si>
  <si>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</si>
  <si>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</si>
  <si>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</si>
  <si>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</si>
  <si>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</si>
  <si>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</si>
  <si>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</si>
  <si>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</si>
  <si>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</si>
  <si>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</si>
  <si>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</si>
  <si>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</si>
  <si>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</si>
  <si>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</si>
  <si>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</si>
  <si>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</si>
  <si>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</si>
  <si>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</si>
  <si>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</si>
  <si>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</si>
  <si>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</si>
  <si>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</si>
  <si>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</si>
  <si>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</si>
  <si>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</si>
  <si>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</si>
  <si>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</si>
  <si>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</si>
  <si>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</si>
  <si>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</si>
  <si>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</si>
  <si>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</si>
  <si>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</si>
  <si>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</si>
  <si>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</si>
  <si>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</si>
  <si>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</si>
  <si>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</si>
  <si>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</si>
  <si>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</si>
  <si>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</si>
  <si>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</si>
  <si>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</si>
  <si>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</si>
  <si>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</si>
  <si>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</si>
  <si>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</si>
  <si>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</si>
  <si>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Septiembre</t>
  </si>
  <si>
    <t>Octubre</t>
  </si>
  <si>
    <t>Diciembre</t>
  </si>
  <si>
    <t>Nitrato de potasio</t>
  </si>
  <si>
    <t>lt</t>
  </si>
  <si>
    <t>FUNGICIDAS</t>
  </si>
  <si>
    <t>Bravo 720</t>
  </si>
  <si>
    <t>noviembre</t>
  </si>
  <si>
    <t>c/u</t>
  </si>
  <si>
    <t>Oct - Dic</t>
  </si>
  <si>
    <t>Riegos</t>
  </si>
  <si>
    <t>Limpia manual</t>
  </si>
  <si>
    <t>Sept.</t>
  </si>
  <si>
    <t>Postura de mulch</t>
  </si>
  <si>
    <t>Tractoelevador</t>
  </si>
  <si>
    <t>Ene. - Feb.</t>
  </si>
  <si>
    <t>Mezcla hortalicera</t>
  </si>
  <si>
    <t>Sept. - Oct.</t>
  </si>
  <si>
    <t>Sept. - Nov.</t>
  </si>
  <si>
    <t>Oct/Dic</t>
  </si>
  <si>
    <t>Nov/Feb</t>
  </si>
  <si>
    <t>Amistar Opti</t>
  </si>
  <si>
    <t>Defense 80 WP</t>
  </si>
  <si>
    <t>Cinta Riego</t>
  </si>
  <si>
    <t>m</t>
  </si>
  <si>
    <t>Agosto</t>
  </si>
  <si>
    <t>combustible motobomba</t>
  </si>
  <si>
    <t>rollo 1000 mt</t>
  </si>
  <si>
    <t>Colmenas polinizacion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</si>
  <si>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</si>
  <si>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</si>
  <si>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</si>
  <si>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</si>
  <si>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</si>
  <si>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</si>
  <si>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Sundew</t>
  </si>
  <si>
    <t>Alto</t>
  </si>
  <si>
    <t>Lib. B. O´Higgins</t>
  </si>
  <si>
    <t>Ene-Feb</t>
  </si>
  <si>
    <t>Mercado mayorista</t>
  </si>
  <si>
    <t>Ene-Feb- Mar</t>
  </si>
  <si>
    <t>SEQUIA</t>
  </si>
  <si>
    <t>Riego pre-plantación</t>
  </si>
  <si>
    <t>Transplante</t>
  </si>
  <si>
    <t>Aplicación Agroquimicos (2)</t>
  </si>
  <si>
    <t>Aplicación de fertilizante</t>
  </si>
  <si>
    <t>Oct.</t>
  </si>
  <si>
    <t>Sept. - Dic.</t>
  </si>
  <si>
    <t>Nov.</t>
  </si>
  <si>
    <t>Oct. - Nov.</t>
  </si>
  <si>
    <t>Arreglo de guias</t>
  </si>
  <si>
    <t>Oct. - Dic.</t>
  </si>
  <si>
    <t>Dic.</t>
  </si>
  <si>
    <t>Nov. - Ene.</t>
  </si>
  <si>
    <t>Cosecha y carga</t>
  </si>
  <si>
    <t>Rastraje (3)</t>
  </si>
  <si>
    <t>PLANTINES</t>
  </si>
  <si>
    <t>Urea granulada</t>
  </si>
  <si>
    <t>Muriato de Potasio</t>
  </si>
  <si>
    <t xml:space="preserve">Centurion Super </t>
  </si>
  <si>
    <t>Karate Zeon 5 CS</t>
  </si>
  <si>
    <t>Previcur energy 840 SL</t>
  </si>
  <si>
    <t>(*): Este valor representa el valor mìnimo de venta del producto con iva incluido</t>
  </si>
  <si>
    <t>Evisect 50 SP</t>
  </si>
  <si>
    <t>PRECIO ESPERADO ($/unid)</t>
  </si>
  <si>
    <t>Mulch 0,15 mcr x 1 mt ancho</t>
  </si>
  <si>
    <t>ESCENARIOS COSTO UNITARIO  ($/UNI)</t>
  </si>
  <si>
    <t>MELON 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</si>
</sst>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41" fontId="10" fillId="8" borderId="47" xfId="2" applyFont="1" applyFill="1" applyBorder="1" applyAlignment="1">
      <alignment vertical="center"/>
    </xf>
    <xf numFmtId="41" fontId="10" fillId="8" borderId="48" xfId="2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311149</xdr:colOff>
      <xdr:row>1</xdr:row>
      <xdr:rowOff>0</xdr:rowOff>
    </xdr:from>
    <xdr:to>
      <xdr:col>6</xdr:col>
      <xdr:colOff>827584</xdr:colOff>
      <xdr:row>7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49" y="190500"/>
          <a:ext cx="6301285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="110" zoomScaleNormal="110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8" customFormat="1" ht="12" customHeight="1" x14ac:dyDescent="0.25">
      <c r="A9" s="80"/>
      <c r="B9" s="81" t="s">
        <v>0</v>
      </c>
      <c r="C9" s="82" t="s">
        <v>128</v>
      </c>
      <c r="D9" s="83"/>
      <c r="E9" s="84" t="s">
        <v>93</v>
      </c>
      <c r="F9" s="85"/>
      <c r="G9" s="86">
        <v>25000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</row>
    <row r="10" spans="1:255" s="88" customFormat="1" ht="25.5" customHeight="1" x14ac:dyDescent="0.25">
      <c r="A10" s="80"/>
      <c r="B10" s="89" t="s">
        <v>1</v>
      </c>
      <c r="C10" s="90" t="s">
        <v>96</v>
      </c>
      <c r="D10" s="83"/>
      <c r="E10" s="91" t="s">
        <v>2</v>
      </c>
      <c r="F10" s="92"/>
      <c r="G10" s="93" t="s">
        <v>99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</row>
    <row r="11" spans="1:255" s="88" customFormat="1" ht="18" customHeight="1" x14ac:dyDescent="0.25">
      <c r="A11" s="80"/>
      <c r="B11" s="89" t="s">
        <v>57</v>
      </c>
      <c r="C11" s="94" t="s">
        <v>97</v>
      </c>
      <c r="D11" s="83"/>
      <c r="E11" s="91" t="s">
        <v>125</v>
      </c>
      <c r="F11" s="92"/>
      <c r="G11" s="95">
        <v>400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</row>
    <row r="12" spans="1:255" s="88" customFormat="1" ht="11.25" customHeight="1" x14ac:dyDescent="0.25">
      <c r="A12" s="80"/>
      <c r="B12" s="89" t="s">
        <v>58</v>
      </c>
      <c r="C12" s="94" t="s">
        <v>98</v>
      </c>
      <c r="D12" s="83"/>
      <c r="E12" s="96" t="s">
        <v>3</v>
      </c>
      <c r="F12" s="97"/>
      <c r="G12" s="98">
        <f>+G11*G9</f>
        <v>10000000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 s="88" customFormat="1" ht="11.25" customHeight="1" x14ac:dyDescent="0.25">
      <c r="A13" s="80"/>
      <c r="B13" s="89" t="s">
        <v>59</v>
      </c>
      <c r="C13" s="94" t="s">
        <v>60</v>
      </c>
      <c r="D13" s="83"/>
      <c r="E13" s="91" t="s">
        <v>4</v>
      </c>
      <c r="F13" s="92"/>
      <c r="G13" s="99" t="s">
        <v>100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pans="1:255" s="88" customFormat="1" ht="15" x14ac:dyDescent="0.25">
      <c r="A14" s="80"/>
      <c r="B14" s="89" t="s">
        <v>5</v>
      </c>
      <c r="C14" s="90" t="s">
        <v>60</v>
      </c>
      <c r="D14" s="83"/>
      <c r="E14" s="91" t="s">
        <v>6</v>
      </c>
      <c r="F14" s="92"/>
      <c r="G14" s="100" t="s">
        <v>101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</row>
    <row r="15" spans="1:255" s="88" customFormat="1" ht="25.5" customHeight="1" x14ac:dyDescent="0.25">
      <c r="A15" s="80"/>
      <c r="B15" s="89" t="s">
        <v>7</v>
      </c>
      <c r="C15" s="101">
        <v>44927</v>
      </c>
      <c r="D15" s="83"/>
      <c r="E15" s="102" t="s">
        <v>8</v>
      </c>
      <c r="F15" s="103"/>
      <c r="G15" s="104" t="s">
        <v>102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</row>
    <row r="16" spans="1:255" ht="12" customHeight="1" x14ac:dyDescent="0.25">
      <c r="A16" s="2"/>
      <c r="B16" s="105"/>
      <c r="C16" s="6"/>
      <c r="D16" s="7"/>
      <c r="E16" s="8"/>
      <c r="F16" s="8"/>
      <c r="G16" s="10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8" t="s">
        <v>9</v>
      </c>
      <c r="C17" s="79"/>
      <c r="D17" s="79"/>
      <c r="E17" s="79"/>
      <c r="F17" s="79"/>
      <c r="G17" s="7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7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8" t="s">
        <v>10</v>
      </c>
      <c r="C19" s="109"/>
      <c r="D19" s="110"/>
      <c r="E19" s="110"/>
      <c r="F19" s="111"/>
      <c r="G19" s="112"/>
    </row>
    <row r="20" spans="1:255" ht="24" customHeight="1" x14ac:dyDescent="0.25">
      <c r="A20" s="5"/>
      <c r="B20" s="113" t="s">
        <v>11</v>
      </c>
      <c r="C20" s="114" t="s">
        <v>12</v>
      </c>
      <c r="D20" s="114" t="s">
        <v>13</v>
      </c>
      <c r="E20" s="113" t="s">
        <v>14</v>
      </c>
      <c r="F20" s="114" t="s">
        <v>15</v>
      </c>
      <c r="G20" s="113" t="s">
        <v>16</v>
      </c>
    </row>
    <row r="21" spans="1:255" s="88" customFormat="1" ht="12" customHeight="1" x14ac:dyDescent="0.25">
      <c r="A21" s="80"/>
      <c r="B21" s="115" t="s">
        <v>103</v>
      </c>
      <c r="C21" s="116" t="s">
        <v>17</v>
      </c>
      <c r="D21" s="116">
        <v>1</v>
      </c>
      <c r="E21" s="116" t="s">
        <v>61</v>
      </c>
      <c r="F21" s="117">
        <v>23000</v>
      </c>
      <c r="G21" s="118">
        <f>+F21*D21</f>
        <v>23000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</row>
    <row r="22" spans="1:255" s="88" customFormat="1" ht="12" customHeight="1" x14ac:dyDescent="0.25">
      <c r="A22" s="80"/>
      <c r="B22" s="115" t="s">
        <v>104</v>
      </c>
      <c r="C22" s="116" t="s">
        <v>17</v>
      </c>
      <c r="D22" s="116">
        <v>6</v>
      </c>
      <c r="E22" s="116" t="s">
        <v>78</v>
      </c>
      <c r="F22" s="117">
        <v>23000</v>
      </c>
      <c r="G22" s="118">
        <f t="shared" ref="G22:G32" si="0">+F22*D22</f>
        <v>138000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</row>
    <row r="23" spans="1:255" s="88" customFormat="1" ht="12" customHeight="1" x14ac:dyDescent="0.25">
      <c r="A23" s="80"/>
      <c r="B23" s="115" t="s">
        <v>105</v>
      </c>
      <c r="C23" s="116" t="s">
        <v>17</v>
      </c>
      <c r="D23" s="116">
        <v>0.5</v>
      </c>
      <c r="E23" s="116" t="s">
        <v>73</v>
      </c>
      <c r="F23" s="117">
        <v>23000</v>
      </c>
      <c r="G23" s="118">
        <f t="shared" si="0"/>
        <v>11500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</row>
    <row r="24" spans="1:255" s="88" customFormat="1" ht="12" customHeight="1" x14ac:dyDescent="0.25">
      <c r="A24" s="80"/>
      <c r="B24" s="115" t="s">
        <v>106</v>
      </c>
      <c r="C24" s="116" t="s">
        <v>17</v>
      </c>
      <c r="D24" s="116">
        <v>1</v>
      </c>
      <c r="E24" s="116" t="s">
        <v>78</v>
      </c>
      <c r="F24" s="117">
        <v>23000</v>
      </c>
      <c r="G24" s="118">
        <f t="shared" si="0"/>
        <v>23000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</row>
    <row r="25" spans="1:255" s="88" customFormat="1" ht="12" customHeight="1" x14ac:dyDescent="0.25">
      <c r="A25" s="80"/>
      <c r="B25" s="115" t="s">
        <v>105</v>
      </c>
      <c r="C25" s="116" t="s">
        <v>17</v>
      </c>
      <c r="D25" s="116">
        <v>1</v>
      </c>
      <c r="E25" s="116" t="s">
        <v>107</v>
      </c>
      <c r="F25" s="117">
        <v>23000</v>
      </c>
      <c r="G25" s="118">
        <f t="shared" si="0"/>
        <v>23000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</row>
    <row r="26" spans="1:255" s="88" customFormat="1" ht="12" customHeight="1" x14ac:dyDescent="0.25">
      <c r="A26" s="80"/>
      <c r="B26" s="115" t="s">
        <v>71</v>
      </c>
      <c r="C26" s="116" t="s">
        <v>17</v>
      </c>
      <c r="D26" s="116">
        <v>8</v>
      </c>
      <c r="E26" s="116" t="s">
        <v>108</v>
      </c>
      <c r="F26" s="117">
        <v>23000</v>
      </c>
      <c r="G26" s="118">
        <f t="shared" si="0"/>
        <v>184000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</row>
    <row r="27" spans="1:255" s="88" customFormat="1" ht="12" customHeight="1" x14ac:dyDescent="0.25">
      <c r="A27" s="80"/>
      <c r="B27" s="115" t="s">
        <v>105</v>
      </c>
      <c r="C27" s="116" t="s">
        <v>17</v>
      </c>
      <c r="D27" s="116">
        <v>1</v>
      </c>
      <c r="E27" s="116" t="s">
        <v>109</v>
      </c>
      <c r="F27" s="117">
        <v>23000</v>
      </c>
      <c r="G27" s="118">
        <f t="shared" si="0"/>
        <v>23000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</row>
    <row r="28" spans="1:255" s="88" customFormat="1" ht="12" customHeight="1" x14ac:dyDescent="0.25">
      <c r="A28" s="80"/>
      <c r="B28" s="115" t="s">
        <v>72</v>
      </c>
      <c r="C28" s="116" t="s">
        <v>17</v>
      </c>
      <c r="D28" s="116">
        <v>5</v>
      </c>
      <c r="E28" s="116" t="s">
        <v>110</v>
      </c>
      <c r="F28" s="117">
        <v>23000</v>
      </c>
      <c r="G28" s="118">
        <f t="shared" si="0"/>
        <v>115000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</row>
    <row r="29" spans="1:255" s="88" customFormat="1" ht="12" customHeight="1" x14ac:dyDescent="0.25">
      <c r="A29" s="80"/>
      <c r="B29" s="115" t="s">
        <v>111</v>
      </c>
      <c r="C29" s="116" t="s">
        <v>17</v>
      </c>
      <c r="D29" s="116">
        <v>4</v>
      </c>
      <c r="E29" s="116" t="s">
        <v>112</v>
      </c>
      <c r="F29" s="117">
        <v>23000</v>
      </c>
      <c r="G29" s="118">
        <f t="shared" si="0"/>
        <v>92000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</row>
    <row r="30" spans="1:255" s="88" customFormat="1" ht="12" customHeight="1" x14ac:dyDescent="0.25">
      <c r="A30" s="80"/>
      <c r="B30" s="115" t="s">
        <v>105</v>
      </c>
      <c r="C30" s="116" t="s">
        <v>17</v>
      </c>
      <c r="D30" s="116">
        <v>1</v>
      </c>
      <c r="E30" s="116" t="s">
        <v>113</v>
      </c>
      <c r="F30" s="117">
        <v>23000</v>
      </c>
      <c r="G30" s="118">
        <f t="shared" si="0"/>
        <v>23000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</row>
    <row r="31" spans="1:255" s="88" customFormat="1" ht="12" customHeight="1" x14ac:dyDescent="0.25">
      <c r="A31" s="80"/>
      <c r="B31" s="115" t="s">
        <v>106</v>
      </c>
      <c r="C31" s="116" t="s">
        <v>17</v>
      </c>
      <c r="D31" s="116">
        <v>2</v>
      </c>
      <c r="E31" s="116" t="s">
        <v>114</v>
      </c>
      <c r="F31" s="117">
        <v>23000</v>
      </c>
      <c r="G31" s="118">
        <f t="shared" si="0"/>
        <v>46000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</row>
    <row r="32" spans="1:255" s="88" customFormat="1" ht="12" customHeight="1" x14ac:dyDescent="0.25">
      <c r="A32" s="80"/>
      <c r="B32" s="115" t="s">
        <v>115</v>
      </c>
      <c r="C32" s="116" t="s">
        <v>17</v>
      </c>
      <c r="D32" s="116">
        <v>40</v>
      </c>
      <c r="E32" s="116" t="s">
        <v>76</v>
      </c>
      <c r="F32" s="117">
        <v>23000</v>
      </c>
      <c r="G32" s="118">
        <f t="shared" si="0"/>
        <v>920000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</row>
    <row r="33" spans="1:255" ht="11.25" customHeight="1" x14ac:dyDescent="0.25">
      <c r="B33" s="16" t="s">
        <v>18</v>
      </c>
      <c r="C33" s="17"/>
      <c r="D33" s="17"/>
      <c r="E33" s="17"/>
      <c r="F33" s="18"/>
      <c r="G33" s="19">
        <f>SUM(G21:G32)</f>
        <v>1621500</v>
      </c>
    </row>
    <row r="34" spans="1:255" ht="15.75" customHeight="1" x14ac:dyDescent="0.25">
      <c r="A34" s="5"/>
      <c r="B34" s="13"/>
      <c r="C34" s="14"/>
      <c r="D34" s="14"/>
      <c r="E34" s="14"/>
      <c r="F34" s="15"/>
      <c r="G34" s="15"/>
      <c r="K34" s="73"/>
    </row>
    <row r="35" spans="1:255" ht="12" customHeight="1" x14ac:dyDescent="0.25">
      <c r="A35" s="5"/>
      <c r="B35" s="108" t="s">
        <v>19</v>
      </c>
      <c r="C35" s="109"/>
      <c r="D35" s="110"/>
      <c r="E35" s="110"/>
      <c r="F35" s="111"/>
      <c r="G35" s="112"/>
    </row>
    <row r="36" spans="1:255" ht="24" customHeight="1" x14ac:dyDescent="0.25">
      <c r="A36" s="5"/>
      <c r="B36" s="113" t="s">
        <v>11</v>
      </c>
      <c r="C36" s="114" t="s">
        <v>12</v>
      </c>
      <c r="D36" s="114" t="s">
        <v>13</v>
      </c>
      <c r="E36" s="113" t="s">
        <v>14</v>
      </c>
      <c r="F36" s="114" t="s">
        <v>15</v>
      </c>
      <c r="G36" s="113" t="s">
        <v>16</v>
      </c>
    </row>
    <row r="37" spans="1:255" s="88" customFormat="1" ht="12" customHeight="1" x14ac:dyDescent="0.25">
      <c r="A37" s="80"/>
      <c r="B37" s="115"/>
      <c r="C37" s="116"/>
      <c r="D37" s="116"/>
      <c r="E37" s="116"/>
      <c r="F37" s="117"/>
      <c r="G37" s="118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5" ht="11.25" customHeight="1" x14ac:dyDescent="0.25">
      <c r="B38" s="16" t="s">
        <v>20</v>
      </c>
      <c r="C38" s="17"/>
      <c r="D38" s="17"/>
      <c r="E38" s="17"/>
      <c r="F38" s="18"/>
      <c r="G38" s="19">
        <f>SUM(G37)</f>
        <v>0</v>
      </c>
    </row>
    <row r="39" spans="1:255" ht="15.75" customHeight="1" x14ac:dyDescent="0.25">
      <c r="A39" s="5"/>
      <c r="B39" s="13"/>
      <c r="C39" s="14"/>
      <c r="D39" s="14"/>
      <c r="E39" s="14"/>
      <c r="F39" s="15"/>
      <c r="G39" s="15"/>
      <c r="K39" s="73"/>
    </row>
    <row r="40" spans="1:255" ht="12" customHeight="1" x14ac:dyDescent="0.25">
      <c r="A40" s="5"/>
      <c r="B40" s="108" t="s">
        <v>21</v>
      </c>
      <c r="C40" s="109"/>
      <c r="D40" s="110"/>
      <c r="E40" s="110"/>
      <c r="F40" s="111"/>
      <c r="G40" s="112"/>
    </row>
    <row r="41" spans="1:255" ht="24" customHeight="1" x14ac:dyDescent="0.25">
      <c r="A41" s="5"/>
      <c r="B41" s="113" t="s">
        <v>11</v>
      </c>
      <c r="C41" s="114" t="s">
        <v>12</v>
      </c>
      <c r="D41" s="114" t="s">
        <v>13</v>
      </c>
      <c r="E41" s="113" t="s">
        <v>14</v>
      </c>
      <c r="F41" s="114" t="s">
        <v>15</v>
      </c>
      <c r="G41" s="113" t="s">
        <v>16</v>
      </c>
    </row>
    <row r="42" spans="1:255" s="88" customFormat="1" ht="12" customHeight="1" x14ac:dyDescent="0.25">
      <c r="A42" s="80"/>
      <c r="B42" s="115" t="s">
        <v>23</v>
      </c>
      <c r="C42" s="116" t="s">
        <v>22</v>
      </c>
      <c r="D42" s="116">
        <v>0.25</v>
      </c>
      <c r="E42" s="116" t="s">
        <v>73</v>
      </c>
      <c r="F42" s="117">
        <v>424116</v>
      </c>
      <c r="G42" s="118">
        <f>+F42*D42</f>
        <v>106029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8" customFormat="1" ht="12" customHeight="1" x14ac:dyDescent="0.25">
      <c r="A43" s="80"/>
      <c r="B43" s="115" t="s">
        <v>116</v>
      </c>
      <c r="C43" s="116" t="s">
        <v>22</v>
      </c>
      <c r="D43" s="116">
        <v>0.39</v>
      </c>
      <c r="E43" s="116" t="s">
        <v>73</v>
      </c>
      <c r="F43" s="117">
        <v>395841</v>
      </c>
      <c r="G43" s="118">
        <f t="shared" ref="G43:G45" si="1">+F43*D43</f>
        <v>154377.99000000002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</row>
    <row r="44" spans="1:255" s="88" customFormat="1" ht="12" customHeight="1" x14ac:dyDescent="0.25">
      <c r="A44" s="80"/>
      <c r="B44" s="115" t="s">
        <v>74</v>
      </c>
      <c r="C44" s="116" t="s">
        <v>22</v>
      </c>
      <c r="D44" s="116">
        <v>1</v>
      </c>
      <c r="E44" s="116" t="s">
        <v>73</v>
      </c>
      <c r="F44" s="117">
        <v>207598</v>
      </c>
      <c r="G44" s="118">
        <f t="shared" si="1"/>
        <v>207598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</row>
    <row r="45" spans="1:255" s="88" customFormat="1" ht="12" customHeight="1" x14ac:dyDescent="0.25">
      <c r="A45" s="80"/>
      <c r="B45" s="115" t="s">
        <v>75</v>
      </c>
      <c r="C45" s="116" t="s">
        <v>22</v>
      </c>
      <c r="D45" s="116">
        <v>2</v>
      </c>
      <c r="E45" s="116" t="s">
        <v>76</v>
      </c>
      <c r="F45" s="117">
        <v>174800</v>
      </c>
      <c r="G45" s="118">
        <f t="shared" si="1"/>
        <v>349600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</row>
    <row r="46" spans="1:255" ht="11.25" customHeight="1" x14ac:dyDescent="0.25">
      <c r="B46" s="16" t="s">
        <v>24</v>
      </c>
      <c r="C46" s="17"/>
      <c r="D46" s="17"/>
      <c r="E46" s="17"/>
      <c r="F46" s="18"/>
      <c r="G46" s="19">
        <f>SUM(G42:G45)</f>
        <v>817604.99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73"/>
    </row>
    <row r="48" spans="1:255" ht="12" customHeight="1" x14ac:dyDescent="0.25">
      <c r="A48" s="5"/>
      <c r="B48" s="108" t="s">
        <v>25</v>
      </c>
      <c r="C48" s="109"/>
      <c r="D48" s="110"/>
      <c r="E48" s="110"/>
      <c r="F48" s="111"/>
      <c r="G48" s="112"/>
    </row>
    <row r="49" spans="1:255" ht="24" customHeight="1" x14ac:dyDescent="0.25">
      <c r="A49" s="5"/>
      <c r="B49" s="113" t="s">
        <v>26</v>
      </c>
      <c r="C49" s="114" t="s">
        <v>27</v>
      </c>
      <c r="D49" s="114" t="s">
        <v>28</v>
      </c>
      <c r="E49" s="113" t="s">
        <v>14</v>
      </c>
      <c r="F49" s="114" t="s">
        <v>15</v>
      </c>
      <c r="G49" s="113" t="s">
        <v>16</v>
      </c>
    </row>
    <row r="50" spans="1:255" s="88" customFormat="1" ht="12" customHeight="1" x14ac:dyDescent="0.25">
      <c r="A50" s="80"/>
      <c r="B50" s="123" t="s">
        <v>117</v>
      </c>
      <c r="C50" s="116" t="s">
        <v>69</v>
      </c>
      <c r="D50" s="116">
        <v>8000</v>
      </c>
      <c r="E50" s="116" t="s">
        <v>78</v>
      </c>
      <c r="F50" s="117">
        <v>230</v>
      </c>
      <c r="G50" s="118">
        <f>+F50*D50</f>
        <v>1840000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  <c r="IS50" s="87"/>
      <c r="IT50" s="87"/>
      <c r="IU50" s="87"/>
    </row>
    <row r="51" spans="1:255" s="88" customFormat="1" ht="12" customHeight="1" x14ac:dyDescent="0.25">
      <c r="A51" s="80"/>
      <c r="B51" s="123" t="s">
        <v>29</v>
      </c>
      <c r="C51" s="116"/>
      <c r="D51" s="116"/>
      <c r="E51" s="116"/>
      <c r="F51" s="117"/>
      <c r="G51" s="118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7"/>
      <c r="FM51" s="87"/>
      <c r="FN51" s="87"/>
      <c r="FO51" s="87"/>
      <c r="FP51" s="87"/>
      <c r="FQ51" s="87"/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/>
      <c r="HN51" s="87"/>
      <c r="HO51" s="87"/>
      <c r="HP51" s="87"/>
      <c r="HQ51" s="87"/>
      <c r="HR51" s="87"/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/>
      <c r="II51" s="87"/>
      <c r="IJ51" s="87"/>
      <c r="IK51" s="87"/>
      <c r="IL51" s="87"/>
      <c r="IM51" s="87"/>
      <c r="IN51" s="87"/>
      <c r="IO51" s="87"/>
      <c r="IP51" s="87"/>
      <c r="IQ51" s="87"/>
      <c r="IR51" s="87"/>
      <c r="IS51" s="87"/>
      <c r="IT51" s="87"/>
      <c r="IU51" s="87"/>
    </row>
    <row r="52" spans="1:255" s="88" customFormat="1" ht="12" customHeight="1" x14ac:dyDescent="0.25">
      <c r="A52" s="80"/>
      <c r="B52" s="115" t="s">
        <v>77</v>
      </c>
      <c r="C52" s="116" t="s">
        <v>30</v>
      </c>
      <c r="D52" s="116">
        <v>200</v>
      </c>
      <c r="E52" s="116" t="s">
        <v>78</v>
      </c>
      <c r="F52" s="117">
        <v>1220</v>
      </c>
      <c r="G52" s="118">
        <f t="shared" ref="G51:G69" si="2">+F52*D52</f>
        <v>244000</v>
      </c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</row>
    <row r="53" spans="1:255" s="88" customFormat="1" ht="12" customHeight="1" x14ac:dyDescent="0.25">
      <c r="A53" s="80"/>
      <c r="B53" s="115" t="s">
        <v>118</v>
      </c>
      <c r="C53" s="116" t="s">
        <v>30</v>
      </c>
      <c r="D53" s="116">
        <v>200</v>
      </c>
      <c r="E53" s="116" t="s">
        <v>79</v>
      </c>
      <c r="F53" s="117">
        <v>970</v>
      </c>
      <c r="G53" s="118">
        <f>+F53*D53</f>
        <v>194000</v>
      </c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</row>
    <row r="54" spans="1:255" s="88" customFormat="1" ht="12" customHeight="1" x14ac:dyDescent="0.25">
      <c r="A54" s="80"/>
      <c r="B54" s="115" t="s">
        <v>64</v>
      </c>
      <c r="C54" s="116" t="s">
        <v>30</v>
      </c>
      <c r="D54" s="116">
        <v>350</v>
      </c>
      <c r="E54" s="116" t="s">
        <v>79</v>
      </c>
      <c r="F54" s="117">
        <v>1571</v>
      </c>
      <c r="G54" s="118">
        <f t="shared" si="2"/>
        <v>549850</v>
      </c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</row>
    <row r="55" spans="1:255" s="88" customFormat="1" ht="12" customHeight="1" x14ac:dyDescent="0.25">
      <c r="A55" s="80"/>
      <c r="B55" s="115" t="s">
        <v>119</v>
      </c>
      <c r="C55" s="116" t="s">
        <v>30</v>
      </c>
      <c r="D55" s="116">
        <v>100</v>
      </c>
      <c r="E55" s="116" t="s">
        <v>63</v>
      </c>
      <c r="F55" s="117">
        <v>1371</v>
      </c>
      <c r="G55" s="118">
        <f t="shared" si="2"/>
        <v>137100</v>
      </c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</row>
    <row r="56" spans="1:255" s="88" customFormat="1" ht="12" customHeight="1" x14ac:dyDescent="0.25">
      <c r="A56" s="80"/>
      <c r="B56" s="123" t="s">
        <v>31</v>
      </c>
      <c r="C56" s="116"/>
      <c r="D56" s="116"/>
      <c r="E56" s="116"/>
      <c r="F56" s="117"/>
      <c r="G56" s="118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  <c r="IS56" s="87"/>
      <c r="IT56" s="87"/>
      <c r="IU56" s="87"/>
    </row>
    <row r="57" spans="1:255" s="88" customFormat="1" ht="12" customHeight="1" x14ac:dyDescent="0.25">
      <c r="A57" s="80"/>
      <c r="B57" s="115" t="s">
        <v>120</v>
      </c>
      <c r="C57" s="116" t="s">
        <v>65</v>
      </c>
      <c r="D57" s="116">
        <v>2</v>
      </c>
      <c r="E57" s="116" t="s">
        <v>62</v>
      </c>
      <c r="F57" s="117">
        <v>42194</v>
      </c>
      <c r="G57" s="118">
        <f t="shared" si="2"/>
        <v>84388</v>
      </c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  <c r="IS57" s="87"/>
      <c r="IT57" s="87"/>
      <c r="IU57" s="87"/>
    </row>
    <row r="58" spans="1:255" s="88" customFormat="1" ht="12" customHeight="1" x14ac:dyDescent="0.25">
      <c r="A58" s="80"/>
      <c r="B58" s="123" t="s">
        <v>32</v>
      </c>
      <c r="C58" s="116"/>
      <c r="D58" s="116"/>
      <c r="E58" s="116"/>
      <c r="F58" s="117"/>
      <c r="G58" s="118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  <c r="IS58" s="87"/>
      <c r="IT58" s="87"/>
      <c r="IU58" s="87"/>
    </row>
    <row r="59" spans="1:255" s="88" customFormat="1" ht="12" customHeight="1" x14ac:dyDescent="0.25">
      <c r="A59" s="80"/>
      <c r="B59" s="115" t="s">
        <v>124</v>
      </c>
      <c r="C59" s="116" t="s">
        <v>30</v>
      </c>
      <c r="D59" s="116">
        <v>0.4</v>
      </c>
      <c r="E59" s="116" t="s">
        <v>110</v>
      </c>
      <c r="F59" s="117">
        <v>81515</v>
      </c>
      <c r="G59" s="118">
        <f t="shared" si="2"/>
        <v>32606</v>
      </c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  <c r="IS59" s="87"/>
      <c r="IT59" s="87"/>
      <c r="IU59" s="87"/>
    </row>
    <row r="60" spans="1:255" s="88" customFormat="1" ht="12" customHeight="1" x14ac:dyDescent="0.25">
      <c r="A60" s="80"/>
      <c r="B60" s="115" t="s">
        <v>121</v>
      </c>
      <c r="C60" s="116" t="s">
        <v>65</v>
      </c>
      <c r="D60" s="116">
        <v>0.5</v>
      </c>
      <c r="E60" s="116" t="s">
        <v>110</v>
      </c>
      <c r="F60" s="117">
        <v>41650</v>
      </c>
      <c r="G60" s="118">
        <f t="shared" si="2"/>
        <v>20825</v>
      </c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</row>
    <row r="61" spans="1:255" s="88" customFormat="1" ht="12" customHeight="1" x14ac:dyDescent="0.25">
      <c r="A61" s="80"/>
      <c r="B61" s="123" t="s">
        <v>66</v>
      </c>
      <c r="C61" s="116"/>
      <c r="D61" s="116"/>
      <c r="E61" s="116"/>
      <c r="F61" s="117"/>
      <c r="G61" s="118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</row>
    <row r="62" spans="1:255" s="88" customFormat="1" ht="12" customHeight="1" x14ac:dyDescent="0.25">
      <c r="A62" s="80"/>
      <c r="B62" s="115" t="s">
        <v>122</v>
      </c>
      <c r="C62" s="116" t="s">
        <v>30</v>
      </c>
      <c r="D62" s="116">
        <v>0.6</v>
      </c>
      <c r="E62" s="116" t="s">
        <v>62</v>
      </c>
      <c r="F62" s="117">
        <v>65016</v>
      </c>
      <c r="G62" s="118">
        <f t="shared" si="2"/>
        <v>39009.599999999999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</row>
    <row r="63" spans="1:255" s="88" customFormat="1" ht="12" customHeight="1" x14ac:dyDescent="0.25">
      <c r="A63" s="80"/>
      <c r="B63" s="115" t="s">
        <v>67</v>
      </c>
      <c r="C63" s="116" t="s">
        <v>30</v>
      </c>
      <c r="D63" s="116">
        <v>2</v>
      </c>
      <c r="E63" s="116" t="s">
        <v>81</v>
      </c>
      <c r="F63" s="117">
        <v>16755</v>
      </c>
      <c r="G63" s="118">
        <f t="shared" si="2"/>
        <v>33510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</row>
    <row r="64" spans="1:255" s="88" customFormat="1" ht="12" customHeight="1" x14ac:dyDescent="0.25">
      <c r="A64" s="80"/>
      <c r="B64" s="115" t="s">
        <v>82</v>
      </c>
      <c r="C64" s="116" t="s">
        <v>65</v>
      </c>
      <c r="D64" s="116">
        <v>1.7</v>
      </c>
      <c r="E64" s="116" t="s">
        <v>63</v>
      </c>
      <c r="F64" s="117">
        <v>47005</v>
      </c>
      <c r="G64" s="118">
        <f t="shared" si="2"/>
        <v>79908.5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</row>
    <row r="65" spans="1:255" s="88" customFormat="1" ht="12" customHeight="1" x14ac:dyDescent="0.25">
      <c r="A65" s="80"/>
      <c r="B65" s="115" t="s">
        <v>83</v>
      </c>
      <c r="C65" s="116" t="s">
        <v>30</v>
      </c>
      <c r="D65" s="116">
        <v>4</v>
      </c>
      <c r="E65" s="116" t="s">
        <v>68</v>
      </c>
      <c r="F65" s="117">
        <v>49029</v>
      </c>
      <c r="G65" s="118">
        <f t="shared" si="2"/>
        <v>196116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87"/>
      <c r="IM65" s="87"/>
      <c r="IN65" s="87"/>
      <c r="IO65" s="87"/>
      <c r="IP65" s="87"/>
      <c r="IQ65" s="87"/>
      <c r="IR65" s="87"/>
      <c r="IS65" s="87"/>
      <c r="IT65" s="87"/>
      <c r="IU65" s="87"/>
    </row>
    <row r="66" spans="1:255" s="88" customFormat="1" ht="12" customHeight="1" x14ac:dyDescent="0.25">
      <c r="A66" s="80"/>
      <c r="B66" s="123" t="s">
        <v>34</v>
      </c>
      <c r="C66" s="116"/>
      <c r="D66" s="116"/>
      <c r="E66" s="116"/>
      <c r="F66" s="117"/>
      <c r="G66" s="118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7"/>
      <c r="IM66" s="87"/>
      <c r="IN66" s="87"/>
      <c r="IO66" s="87"/>
      <c r="IP66" s="87"/>
      <c r="IQ66" s="87"/>
      <c r="IR66" s="87"/>
      <c r="IS66" s="87"/>
      <c r="IT66" s="87"/>
      <c r="IU66" s="87"/>
    </row>
    <row r="67" spans="1:255" s="88" customFormat="1" ht="12" customHeight="1" x14ac:dyDescent="0.25">
      <c r="A67" s="80"/>
      <c r="B67" s="115" t="s">
        <v>84</v>
      </c>
      <c r="C67" s="116" t="s">
        <v>85</v>
      </c>
      <c r="D67" s="116">
        <v>6000</v>
      </c>
      <c r="E67" s="116" t="s">
        <v>86</v>
      </c>
      <c r="F67" s="117">
        <v>53</v>
      </c>
      <c r="G67" s="118">
        <f t="shared" si="2"/>
        <v>318000</v>
      </c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87"/>
      <c r="IM67" s="87"/>
      <c r="IN67" s="87"/>
      <c r="IO67" s="87"/>
      <c r="IP67" s="87"/>
      <c r="IQ67" s="87"/>
      <c r="IR67" s="87"/>
      <c r="IS67" s="87"/>
      <c r="IT67" s="87"/>
      <c r="IU67" s="87"/>
    </row>
    <row r="68" spans="1:255" s="88" customFormat="1" ht="12" customHeight="1" x14ac:dyDescent="0.25">
      <c r="A68" s="80"/>
      <c r="B68" s="115" t="s">
        <v>87</v>
      </c>
      <c r="C68" s="116" t="s">
        <v>65</v>
      </c>
      <c r="D68" s="116">
        <v>150</v>
      </c>
      <c r="E68" s="116" t="s">
        <v>80</v>
      </c>
      <c r="F68" s="117">
        <v>1289</v>
      </c>
      <c r="G68" s="118">
        <f t="shared" si="2"/>
        <v>193350</v>
      </c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7"/>
      <c r="HY68" s="87"/>
      <c r="HZ68" s="87"/>
      <c r="IA68" s="87"/>
      <c r="IB68" s="87"/>
      <c r="IC68" s="87"/>
      <c r="ID68" s="87"/>
      <c r="IE68" s="87"/>
      <c r="IF68" s="87"/>
      <c r="IG68" s="87"/>
      <c r="IH68" s="87"/>
      <c r="II68" s="87"/>
      <c r="IJ68" s="87"/>
      <c r="IK68" s="87"/>
      <c r="IL68" s="87"/>
      <c r="IM68" s="87"/>
      <c r="IN68" s="87"/>
      <c r="IO68" s="87"/>
      <c r="IP68" s="87"/>
      <c r="IQ68" s="87"/>
      <c r="IR68" s="87"/>
      <c r="IS68" s="87"/>
      <c r="IT68" s="87"/>
      <c r="IU68" s="87"/>
    </row>
    <row r="69" spans="1:255" s="88" customFormat="1" ht="12" customHeight="1" x14ac:dyDescent="0.25">
      <c r="A69" s="80"/>
      <c r="B69" s="115" t="s">
        <v>126</v>
      </c>
      <c r="C69" s="116" t="s">
        <v>88</v>
      </c>
      <c r="D69" s="116">
        <v>4</v>
      </c>
      <c r="E69" s="116" t="s">
        <v>86</v>
      </c>
      <c r="F69" s="117">
        <v>172550</v>
      </c>
      <c r="G69" s="118">
        <f t="shared" si="2"/>
        <v>690200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87"/>
      <c r="GI69" s="87"/>
      <c r="GJ69" s="87"/>
      <c r="GK69" s="87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87"/>
      <c r="GW69" s="87"/>
      <c r="GX69" s="87"/>
      <c r="GY69" s="87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87"/>
      <c r="HK69" s="87"/>
      <c r="HL69" s="87"/>
      <c r="HM69" s="87"/>
      <c r="HN69" s="87"/>
      <c r="HO69" s="87"/>
      <c r="HP69" s="87"/>
      <c r="HQ69" s="87"/>
      <c r="HR69" s="87"/>
      <c r="HS69" s="87"/>
      <c r="HT69" s="87"/>
      <c r="HU69" s="87"/>
      <c r="HV69" s="87"/>
      <c r="HW69" s="87"/>
      <c r="HX69" s="87"/>
      <c r="HY69" s="87"/>
      <c r="HZ69" s="87"/>
      <c r="IA69" s="87"/>
      <c r="IB69" s="87"/>
      <c r="IC69" s="87"/>
      <c r="ID69" s="87"/>
      <c r="IE69" s="87"/>
      <c r="IF69" s="87"/>
      <c r="IG69" s="87"/>
      <c r="IH69" s="87"/>
      <c r="II69" s="87"/>
      <c r="IJ69" s="87"/>
      <c r="IK69" s="87"/>
      <c r="IL69" s="87"/>
      <c r="IM69" s="87"/>
      <c r="IN69" s="87"/>
      <c r="IO69" s="87"/>
      <c r="IP69" s="87"/>
      <c r="IQ69" s="87"/>
      <c r="IR69" s="87"/>
      <c r="IS69" s="87"/>
      <c r="IT69" s="87"/>
      <c r="IU69" s="87"/>
    </row>
    <row r="70" spans="1:255" ht="11.25" customHeight="1" x14ac:dyDescent="0.25">
      <c r="B70" s="16" t="s">
        <v>33</v>
      </c>
      <c r="C70" s="17"/>
      <c r="D70" s="17"/>
      <c r="E70" s="17"/>
      <c r="F70" s="18"/>
      <c r="G70" s="19">
        <f>SUM(G50:G69)</f>
        <v>4652863.0999999996</v>
      </c>
    </row>
    <row r="71" spans="1:255" ht="11.25" customHeight="1" x14ac:dyDescent="0.25">
      <c r="B71" s="13"/>
      <c r="C71" s="14"/>
      <c r="D71" s="14"/>
      <c r="E71" s="20"/>
      <c r="F71" s="15"/>
      <c r="G71" s="15"/>
    </row>
    <row r="72" spans="1:255" ht="12" customHeight="1" x14ac:dyDescent="0.25">
      <c r="A72" s="5"/>
      <c r="B72" s="108" t="s">
        <v>34</v>
      </c>
      <c r="C72" s="109"/>
      <c r="D72" s="110"/>
      <c r="E72" s="110"/>
      <c r="F72" s="111"/>
      <c r="G72" s="112"/>
    </row>
    <row r="73" spans="1:255" ht="24" customHeight="1" x14ac:dyDescent="0.25">
      <c r="A73" s="5"/>
      <c r="B73" s="113" t="s">
        <v>35</v>
      </c>
      <c r="C73" s="114" t="s">
        <v>27</v>
      </c>
      <c r="D73" s="114" t="s">
        <v>28</v>
      </c>
      <c r="E73" s="113" t="s">
        <v>14</v>
      </c>
      <c r="F73" s="114" t="s">
        <v>15</v>
      </c>
      <c r="G73" s="113" t="s">
        <v>16</v>
      </c>
    </row>
    <row r="74" spans="1:255" s="88" customFormat="1" ht="15" x14ac:dyDescent="0.25">
      <c r="A74" s="80"/>
      <c r="B74" s="119" t="s">
        <v>89</v>
      </c>
      <c r="C74" s="116" t="s">
        <v>69</v>
      </c>
      <c r="D74" s="116">
        <v>5</v>
      </c>
      <c r="E74" s="120" t="s">
        <v>70</v>
      </c>
      <c r="F74" s="117">
        <v>22600</v>
      </c>
      <c r="G74" s="118">
        <f>+F74*D74</f>
        <v>113000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/>
      <c r="HN74" s="87"/>
      <c r="HO74" s="87"/>
      <c r="HP74" s="87"/>
      <c r="HQ74" s="87"/>
      <c r="HR74" s="87"/>
      <c r="HS74" s="87"/>
      <c r="HT74" s="87"/>
      <c r="HU74" s="87"/>
      <c r="HV74" s="87"/>
      <c r="HW74" s="87"/>
      <c r="HX74" s="87"/>
      <c r="HY74" s="87"/>
      <c r="HZ74" s="87"/>
      <c r="IA74" s="87"/>
      <c r="IB74" s="87"/>
      <c r="IC74" s="87"/>
      <c r="ID74" s="87"/>
      <c r="IE74" s="87"/>
      <c r="IF74" s="87"/>
      <c r="IG74" s="87"/>
      <c r="IH74" s="87"/>
      <c r="II74" s="87"/>
      <c r="IJ74" s="87"/>
      <c r="IK74" s="87"/>
      <c r="IL74" s="87"/>
      <c r="IM74" s="87"/>
      <c r="IN74" s="87"/>
      <c r="IO74" s="87"/>
      <c r="IP74" s="87"/>
      <c r="IQ74" s="87"/>
      <c r="IR74" s="87"/>
      <c r="IS74" s="87"/>
      <c r="IT74" s="87"/>
      <c r="IU74" s="87"/>
    </row>
    <row r="75" spans="1:255" ht="11.25" customHeight="1" x14ac:dyDescent="0.25">
      <c r="B75" s="16" t="s">
        <v>36</v>
      </c>
      <c r="C75" s="17"/>
      <c r="D75" s="17"/>
      <c r="E75" s="17"/>
      <c r="F75" s="18"/>
      <c r="G75" s="19">
        <f>SUM(G74:G74)</f>
        <v>113000</v>
      </c>
    </row>
    <row r="76" spans="1:255" ht="11.25" customHeight="1" x14ac:dyDescent="0.25">
      <c r="B76" s="35"/>
      <c r="C76" s="35"/>
      <c r="D76" s="35"/>
      <c r="E76" s="35"/>
      <c r="F76" s="36"/>
      <c r="G76" s="36"/>
    </row>
    <row r="77" spans="1:255" ht="11.25" customHeight="1" x14ac:dyDescent="0.25">
      <c r="B77" s="37" t="s">
        <v>37</v>
      </c>
      <c r="C77" s="38"/>
      <c r="D77" s="38"/>
      <c r="E77" s="38"/>
      <c r="F77" s="38"/>
      <c r="G77" s="39">
        <f>G33+G38+G46+G70+G75</f>
        <v>7204968.0899999999</v>
      </c>
    </row>
    <row r="78" spans="1:255" ht="11.25" customHeight="1" x14ac:dyDescent="0.25">
      <c r="B78" s="40" t="s">
        <v>38</v>
      </c>
      <c r="C78" s="22"/>
      <c r="D78" s="22"/>
      <c r="E78" s="22"/>
      <c r="F78" s="22"/>
      <c r="G78" s="41">
        <f>G77*0.05</f>
        <v>360248.4045</v>
      </c>
    </row>
    <row r="79" spans="1:255" ht="11.25" customHeight="1" x14ac:dyDescent="0.25">
      <c r="B79" s="42" t="s">
        <v>39</v>
      </c>
      <c r="C79" s="21"/>
      <c r="D79" s="21"/>
      <c r="E79" s="21"/>
      <c r="F79" s="21"/>
      <c r="G79" s="43">
        <f>G78+G77</f>
        <v>7565216.4945</v>
      </c>
    </row>
    <row r="80" spans="1:255" ht="11.25" customHeight="1" x14ac:dyDescent="0.25">
      <c r="B80" s="40" t="s">
        <v>40</v>
      </c>
      <c r="C80" s="22"/>
      <c r="D80" s="22"/>
      <c r="E80" s="22"/>
      <c r="F80" s="22"/>
      <c r="G80" s="41">
        <f>G12</f>
        <v>10000000</v>
      </c>
    </row>
    <row r="81" spans="2:7" ht="11.25" customHeight="1" x14ac:dyDescent="0.25">
      <c r="B81" s="44" t="s">
        <v>41</v>
      </c>
      <c r="C81" s="45"/>
      <c r="D81" s="45"/>
      <c r="E81" s="45"/>
      <c r="F81" s="45"/>
      <c r="G81" s="46">
        <f>G80-G79</f>
        <v>2434783.5055</v>
      </c>
    </row>
    <row r="82" spans="2:7" ht="11.25" customHeight="1" x14ac:dyDescent="0.25">
      <c r="B82" s="33" t="s">
        <v>42</v>
      </c>
      <c r="C82" s="34"/>
      <c r="D82" s="34"/>
      <c r="E82" s="34"/>
      <c r="F82" s="34"/>
      <c r="G82" s="30"/>
    </row>
    <row r="83" spans="2:7" ht="11.25" customHeight="1" thickBot="1" x14ac:dyDescent="0.3">
      <c r="B83" s="47"/>
      <c r="C83" s="34"/>
      <c r="D83" s="34"/>
      <c r="E83" s="34"/>
      <c r="F83" s="34"/>
      <c r="G83" s="30"/>
    </row>
    <row r="84" spans="2:7" ht="11.25" customHeight="1" x14ac:dyDescent="0.25">
      <c r="B84" s="59" t="s">
        <v>43</v>
      </c>
      <c r="C84" s="60"/>
      <c r="D84" s="60"/>
      <c r="E84" s="60"/>
      <c r="F84" s="61"/>
      <c r="G84" s="30"/>
    </row>
    <row r="85" spans="2:7" ht="11.25" customHeight="1" x14ac:dyDescent="0.25">
      <c r="B85" s="62" t="s">
        <v>44</v>
      </c>
      <c r="C85" s="32"/>
      <c r="D85" s="32"/>
      <c r="E85" s="32"/>
      <c r="F85" s="63"/>
      <c r="G85" s="30"/>
    </row>
    <row r="86" spans="2:7" ht="11.25" customHeight="1" x14ac:dyDescent="0.25">
      <c r="B86" s="62" t="s">
        <v>90</v>
      </c>
      <c r="C86" s="32"/>
      <c r="D86" s="32"/>
      <c r="E86" s="32"/>
      <c r="F86" s="63"/>
      <c r="G86" s="30"/>
    </row>
    <row r="87" spans="2:7" ht="11.25" customHeight="1" x14ac:dyDescent="0.25">
      <c r="B87" s="62" t="s">
        <v>91</v>
      </c>
      <c r="C87" s="32"/>
      <c r="D87" s="32"/>
      <c r="E87" s="32"/>
      <c r="F87" s="63"/>
      <c r="G87" s="30"/>
    </row>
    <row r="88" spans="2:7" ht="11.25" customHeight="1" x14ac:dyDescent="0.25">
      <c r="B88" s="62" t="s">
        <v>45</v>
      </c>
      <c r="C88" s="32"/>
      <c r="D88" s="32"/>
      <c r="E88" s="32"/>
      <c r="F88" s="63"/>
      <c r="G88" s="30"/>
    </row>
    <row r="89" spans="2:7" ht="11.25" customHeight="1" x14ac:dyDescent="0.25">
      <c r="B89" s="62" t="s">
        <v>46</v>
      </c>
      <c r="C89" s="32"/>
      <c r="D89" s="32"/>
      <c r="E89" s="32"/>
      <c r="F89" s="63"/>
      <c r="G89" s="30"/>
    </row>
    <row r="90" spans="2:7" ht="11.25" customHeight="1" x14ac:dyDescent="0.25">
      <c r="B90" s="62" t="s">
        <v>47</v>
      </c>
      <c r="C90" s="32"/>
      <c r="D90" s="32"/>
      <c r="E90" s="32"/>
      <c r="F90" s="63"/>
      <c r="G90" s="30"/>
    </row>
    <row r="91" spans="2:7" ht="11.25" customHeight="1" thickBot="1" x14ac:dyDescent="0.3">
      <c r="B91" s="64" t="s">
        <v>92</v>
      </c>
      <c r="C91" s="65"/>
      <c r="D91" s="65"/>
      <c r="E91" s="65"/>
      <c r="F91" s="66"/>
      <c r="G91" s="30"/>
    </row>
    <row r="92" spans="2:7" ht="11.25" customHeight="1" x14ac:dyDescent="0.25">
      <c r="B92" s="57"/>
      <c r="C92" s="32"/>
      <c r="D92" s="32"/>
      <c r="E92" s="32"/>
      <c r="F92" s="32"/>
      <c r="G92" s="30"/>
    </row>
    <row r="93" spans="2:7" ht="11.25" customHeight="1" thickBot="1" x14ac:dyDescent="0.3">
      <c r="B93" s="76" t="s">
        <v>48</v>
      </c>
      <c r="C93" s="77"/>
      <c r="D93" s="56"/>
      <c r="E93" s="23"/>
      <c r="F93" s="23"/>
      <c r="G93" s="30"/>
    </row>
    <row r="94" spans="2:7" ht="11.25" customHeight="1" x14ac:dyDescent="0.25">
      <c r="B94" s="49" t="s">
        <v>35</v>
      </c>
      <c r="C94" s="24" t="s">
        <v>49</v>
      </c>
      <c r="D94" s="50" t="s">
        <v>50</v>
      </c>
      <c r="E94" s="23"/>
      <c r="F94" s="23"/>
      <c r="G94" s="30"/>
    </row>
    <row r="95" spans="2:7" ht="11.25" customHeight="1" x14ac:dyDescent="0.25">
      <c r="B95" s="51" t="s">
        <v>51</v>
      </c>
      <c r="C95" s="25">
        <f>+G33</f>
        <v>1621500</v>
      </c>
      <c r="D95" s="52">
        <f>(C95/C101)</f>
        <v>0.21433623230463389</v>
      </c>
      <c r="E95" s="23"/>
      <c r="F95" s="23"/>
      <c r="G95" s="30"/>
    </row>
    <row r="96" spans="2:7" ht="11.25" customHeight="1" x14ac:dyDescent="0.25">
      <c r="B96" s="51" t="s">
        <v>52</v>
      </c>
      <c r="C96" s="26">
        <v>0</v>
      </c>
      <c r="D96" s="52">
        <v>0</v>
      </c>
      <c r="E96" s="23"/>
      <c r="F96" s="23"/>
      <c r="G96" s="30"/>
    </row>
    <row r="97" spans="2:7" ht="11.25" customHeight="1" x14ac:dyDescent="0.25">
      <c r="B97" s="51" t="s">
        <v>53</v>
      </c>
      <c r="C97" s="25">
        <f>+G46</f>
        <v>817604.99</v>
      </c>
      <c r="D97" s="52">
        <f>(C97/C101)</f>
        <v>0.10807423562754724</v>
      </c>
      <c r="E97" s="23"/>
      <c r="F97" s="23"/>
      <c r="G97" s="30"/>
    </row>
    <row r="98" spans="2:7" ht="11.25" customHeight="1" x14ac:dyDescent="0.25">
      <c r="B98" s="51" t="s">
        <v>26</v>
      </c>
      <c r="C98" s="25">
        <f>+G70</f>
        <v>4652863.0999999996</v>
      </c>
      <c r="D98" s="52">
        <f>(C98/C101)</f>
        <v>0.61503370106892319</v>
      </c>
      <c r="E98" s="23"/>
      <c r="F98" s="23"/>
      <c r="G98" s="30"/>
    </row>
    <row r="99" spans="2:7" ht="11.25" customHeight="1" x14ac:dyDescent="0.25">
      <c r="B99" s="51" t="s">
        <v>54</v>
      </c>
      <c r="C99" s="27">
        <f>+G75</f>
        <v>113000</v>
      </c>
      <c r="D99" s="52">
        <f>(C99/C101)</f>
        <v>1.493678337984806E-2</v>
      </c>
      <c r="E99" s="29"/>
      <c r="F99" s="29"/>
      <c r="G99" s="30"/>
    </row>
    <row r="100" spans="2:7" ht="11.25" customHeight="1" x14ac:dyDescent="0.25">
      <c r="B100" s="51" t="s">
        <v>55</v>
      </c>
      <c r="C100" s="27">
        <f>+G78</f>
        <v>360248.4045</v>
      </c>
      <c r="D100" s="52">
        <f>(C100/C101)</f>
        <v>4.7619047619047616E-2</v>
      </c>
      <c r="E100" s="29"/>
      <c r="F100" s="29"/>
      <c r="G100" s="30"/>
    </row>
    <row r="101" spans="2:7" ht="11.25" customHeight="1" thickBot="1" x14ac:dyDescent="0.3">
      <c r="B101" s="53" t="s">
        <v>56</v>
      </c>
      <c r="C101" s="54">
        <f>SUM(C95:C100)</f>
        <v>7565216.4945</v>
      </c>
      <c r="D101" s="55">
        <f>SUM(D95:D100)</f>
        <v>1</v>
      </c>
      <c r="E101" s="29"/>
      <c r="F101" s="29"/>
      <c r="G101" s="30"/>
    </row>
    <row r="102" spans="2:7" ht="11.25" customHeight="1" x14ac:dyDescent="0.25">
      <c r="B102" s="47"/>
      <c r="C102" s="34"/>
      <c r="D102" s="34"/>
      <c r="E102" s="34"/>
      <c r="F102" s="34"/>
      <c r="G102" s="30"/>
    </row>
    <row r="103" spans="2:7" ht="11.25" customHeight="1" x14ac:dyDescent="0.25">
      <c r="B103" s="48"/>
      <c r="C103" s="34"/>
      <c r="D103" s="34"/>
      <c r="E103" s="34"/>
      <c r="F103" s="34"/>
      <c r="G103" s="30"/>
    </row>
    <row r="104" spans="2:7" ht="11.25" customHeight="1" thickBot="1" x14ac:dyDescent="0.3">
      <c r="B104" s="68"/>
      <c r="C104" s="69" t="s">
        <v>127</v>
      </c>
      <c r="D104" s="70"/>
      <c r="E104" s="71"/>
      <c r="F104" s="28"/>
      <c r="G104" s="30"/>
    </row>
    <row r="105" spans="2:7" ht="11.25" customHeight="1" x14ac:dyDescent="0.25">
      <c r="B105" s="72" t="s">
        <v>94</v>
      </c>
      <c r="C105" s="121">
        <v>24000</v>
      </c>
      <c r="D105" s="121">
        <v>25000</v>
      </c>
      <c r="E105" s="122">
        <v>26000</v>
      </c>
      <c r="F105" s="67"/>
      <c r="G105" s="31"/>
    </row>
    <row r="106" spans="2:7" ht="11.25" customHeight="1" thickBot="1" x14ac:dyDescent="0.3">
      <c r="B106" s="53" t="s">
        <v>95</v>
      </c>
      <c r="C106" s="74">
        <f>(G79/C105)</f>
        <v>315.21735393749998</v>
      </c>
      <c r="D106" s="74">
        <f>(G79/D105)</f>
        <v>302.60865977999998</v>
      </c>
      <c r="E106" s="75">
        <f>(G79/E105)</f>
        <v>290.96986517307693</v>
      </c>
      <c r="F106" s="67"/>
      <c r="G106" s="31"/>
    </row>
    <row r="107" spans="2:7" ht="11.25" customHeight="1" x14ac:dyDescent="0.25">
      <c r="B107" s="58" t="s">
        <v>123</v>
      </c>
      <c r="C107" s="32"/>
      <c r="D107" s="32"/>
      <c r="E107" s="32"/>
      <c r="F107" s="32"/>
      <c r="G107" s="32"/>
    </row>
  </sheetData>
  <mergeCells count="9">
    <mergeCell ref="B93:C9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7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</vt:lpstr>
      <vt:lpstr>'MELON TUNA'!Área_de_impresión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2022-01-19T13:05:31Z</cp:lastPrinted>
  <dcterms:created xsi:type="dcterms:W3CDTF">2020-11-27T12:49:26Z</dcterms:created>
  <dcterms:modified xsi:type="dcterms:W3CDTF">2023-02-06T15:39:00Z</dcterms:modified>
</cp:coreProperties>
</file>