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Melón Tu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<sst xmlns="http://schemas.openxmlformats.org/spreadsheetml/2006/main" count="180" uniqueCount="126">
  <si>
    <t>RUBRO O CULTIVO</t>
  </si>
  <si>
    <t>MELON TUNA C/MULCH</t>
  </si>
  <si>
    <t>RENDIMIENTO (UNID./Há.)</t>
  </si>
  <si>
    <t>VARIEDAD</t>
  </si>
  <si>
    <t>TUNA</t>
  </si>
  <si>
    <t>FECHA ESTIMADA  PRECIO VENTA</t>
  </si>
  <si>
    <t>ENE - MAR</t>
  </si>
  <si>
    <t>NIVEL TECNOLÓGICO</t>
  </si>
  <si>
    <t>MEDIO - ALTO</t>
  </si>
  <si>
    <t>PRECIO ESPERADO ($/UNID.)</t>
  </si>
  <si>
    <t>REGIÓN</t>
  </si>
  <si>
    <t>DEL MAULE</t>
  </si>
  <si>
    <t>INGRESO ESPERADO, con IVA ($)</t>
  </si>
  <si>
    <t>AGENCIA DE ÁREA</t>
  </si>
  <si>
    <t>DESTINO PRODUCCION</t>
  </si>
  <si>
    <t>CONS.  REGIONAL</t>
  </si>
  <si>
    <t>COMUNA/LOCALIDAD</t>
  </si>
  <si>
    <t>FECHA DE COSECHA</t>
  </si>
  <si>
    <t>FECHA PRECIO INSUMOS</t>
  </si>
  <si>
    <t>CONTINGENCIA</t>
  </si>
  <si>
    <t>HELADA-LLUVIA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</si>
  <si>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</si>
  <si>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</si>
  <si>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</si>
  <si>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</si>
  <si>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</si>
  <si>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</si>
  <si>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</si>
  <si>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</si>
  <si>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</t>
  </si>
  <si>
    <t>JH</t>
  </si>
  <si>
    <t>OCTUBRE</t>
  </si>
  <si>
    <t>PLANTACION</t>
  </si>
  <si>
    <t>RIEGOS</t>
  </si>
  <si>
    <t>OCT-FEBRERO</t>
  </si>
  <si>
    <t>CONTR. MALEZAS MAN.</t>
  </si>
  <si>
    <t>OCTUB-NOV.</t>
  </si>
  <si>
    <t>APLICACIÓN DE FERTILIZ.</t>
  </si>
  <si>
    <t xml:space="preserve">ENVOLVER GUIAS </t>
  </si>
  <si>
    <t>NOVIEMBRE.</t>
  </si>
  <si>
    <t>APLICACIÓN AGROQUIM.</t>
  </si>
  <si>
    <t>OCTUBRE-ENERO</t>
  </si>
  <si>
    <t>COSECHA</t>
  </si>
  <si>
    <t>ENERO-FEBRERO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</si>
  <si>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</si>
  <si>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</si>
  <si>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</si>
  <si>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</si>
  <si>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</si>
  <si>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</si>
  <si>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</si>
  <si>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SEPT-OCTUBRE</t>
  </si>
  <si>
    <t>RASTRAJES(2)</t>
  </si>
  <si>
    <t>MELGADURA</t>
  </si>
  <si>
    <t>SURCO DE RIEGO DEFINIT.</t>
  </si>
  <si>
    <t>NOVIEMBRE</t>
  </si>
  <si>
    <t>APLICACIÓN AGROQU,</t>
  </si>
  <si>
    <t>OCTUBRE-FEBRERO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</si>
  <si>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</si>
  <si>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</si>
  <si>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</si>
  <si>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</si>
  <si>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</si>
  <si>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</si>
  <si>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</si>
  <si>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</si>
  <si>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</si>
  <si>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</si>
  <si>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OCTUBRE-DICIEMBRE</t>
  </si>
  <si>
    <t>MEZCLA HORTALIZERA</t>
  </si>
  <si>
    <t xml:space="preserve">MURIATO DE K </t>
  </si>
  <si>
    <t>FUNGUICIDAS</t>
  </si>
  <si>
    <t>LIT-.</t>
  </si>
  <si>
    <t>OCTUBRE-NOVIEMBRE</t>
  </si>
  <si>
    <t>INSECTICIDAS</t>
  </si>
  <si>
    <t>LIT.</t>
  </si>
  <si>
    <t>NOVIEMBRE-FEBRERO</t>
  </si>
  <si>
    <t>FERTILIZANTES FOLIAR</t>
  </si>
  <si>
    <t>FOSFIMAX 40-20</t>
  </si>
  <si>
    <t>LIT</t>
  </si>
  <si>
    <t>TERRASORB FOLIAR</t>
  </si>
  <si>
    <t>Subtotal Insumos</t>
  </si>
  <si>
    <t>OTROS</t>
  </si>
  <si>
    <t>Item</t>
  </si>
  <si>
    <t>PLASTICO MULCH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</si>
  <si>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</si>
  <si>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</si>
  <si>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</si>
  <si>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</si>
  <si>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</si>
  <si>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</si>
  <si>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</si>
  <si>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</si>
  <si>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</si>
  <si>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</si>
  <si>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</si>
  <si>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</si>
  <si>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</si>
  <si>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</si>
  <si>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</si>
  <si>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</si>
  <si>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</si>
  <si>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</si>
  <si>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</si>
  <si>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</si>
  <si>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</si>
  <si>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</si>
  <si>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</si>
  <si>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</si>
  <si>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</si>
  <si>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</si>
  <si>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</si>
  <si>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</si>
  <si>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</si>
  <si>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</si>
  <si>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</si>
  <si>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</si>
  <si>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MANZATE WG. O SIMILAR</t>
  </si>
  <si>
    <t>TOPAS 200 WE. O SIMILAR</t>
  </si>
  <si>
    <t>ALIETTE 80% O SIMILAR</t>
  </si>
  <si>
    <t>FURADAN O SIMILAR</t>
  </si>
  <si>
    <t>KARATE  O SIMILAR</t>
  </si>
  <si>
    <t>ZERO 5 EC O SIMILAR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</si>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</sst>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4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topLeftCell="A4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</v>
      </c>
      <c r="D9" s="20"/>
      <c r="E9" s="99" t="s">
        <v>2</v>
      </c>
      <c r="F9" s="100"/>
      <c r="G9" s="82">
        <v>20000</v>
      </c>
    </row>
    <row r="10" spans="1:7" ht="15" x14ac:dyDescent="0.25">
      <c r="A10" s="4"/>
      <c r="B10" s="15" t="s">
        <v>3</v>
      </c>
      <c r="C10" s="16" t="s">
        <v>4</v>
      </c>
      <c r="D10" s="21"/>
      <c r="E10" s="97" t="s">
        <v>5</v>
      </c>
      <c r="F10" s="98"/>
      <c r="G10" s="17" t="s">
        <v>6</v>
      </c>
    </row>
    <row r="11" spans="1:7" ht="15" x14ac:dyDescent="0.25">
      <c r="A11" s="4"/>
      <c r="B11" s="15" t="s">
        <v>7</v>
      </c>
      <c r="C11" s="17" t="s">
        <v>8</v>
      </c>
      <c r="D11" s="21"/>
      <c r="E11" s="97" t="s">
        <v>9</v>
      </c>
      <c r="F11" s="98"/>
      <c r="G11" s="92">
        <v>600</v>
      </c>
    </row>
    <row r="12" spans="1:7" ht="11.25" customHeight="1" x14ac:dyDescent="0.25">
      <c r="A12" s="4"/>
      <c r="B12" s="15" t="s">
        <v>10</v>
      </c>
      <c r="C12" s="7" t="s">
        <v>11</v>
      </c>
      <c r="D12" s="21"/>
      <c r="E12" s="9" t="s">
        <v>12</v>
      </c>
      <c r="F12" s="11"/>
      <c r="G12" s="8">
        <f>(G9*G11)</f>
        <v>12000000</v>
      </c>
    </row>
    <row r="13" spans="1:7" ht="11.25" customHeight="1" x14ac:dyDescent="0.25">
      <c r="A13" s="4"/>
      <c r="B13" s="15" t="s">
        <v>13</v>
      </c>
      <c r="C13" s="7" t="s">
        <v>123</v>
      </c>
      <c r="D13" s="21"/>
      <c r="E13" s="97" t="s">
        <v>14</v>
      </c>
      <c r="F13" s="98"/>
      <c r="G13" s="17" t="s">
        <v>15</v>
      </c>
    </row>
    <row r="14" spans="1:7" ht="25.5" customHeight="1" x14ac:dyDescent="0.25">
      <c r="A14" s="4"/>
      <c r="B14" s="15" t="s">
        <v>16</v>
      </c>
      <c r="C14" s="7" t="s">
        <v>124</v>
      </c>
      <c r="D14" s="21"/>
      <c r="E14" s="97" t="s">
        <v>17</v>
      </c>
      <c r="F14" s="98"/>
      <c r="G14" s="17" t="s">
        <v>6</v>
      </c>
    </row>
    <row r="15" spans="1:7" ht="16.5" customHeight="1" x14ac:dyDescent="0.25">
      <c r="A15" s="4"/>
      <c r="B15" s="15" t="s">
        <v>18</v>
      </c>
      <c r="C15" s="17" t="s">
        <v>125</v>
      </c>
      <c r="D15" s="21"/>
      <c r="E15" s="101" t="s">
        <v>19</v>
      </c>
      <c r="F15" s="102"/>
      <c r="G15" s="7" t="s">
        <v>20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21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22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23</v>
      </c>
      <c r="C20" s="81" t="s">
        <v>24</v>
      </c>
      <c r="D20" s="81" t="s">
        <v>25</v>
      </c>
      <c r="E20" s="81" t="s">
        <v>26</v>
      </c>
      <c r="F20" s="81" t="s">
        <v>27</v>
      </c>
      <c r="G20" s="81" t="s">
        <v>28</v>
      </c>
    </row>
    <row r="21" spans="1:8" ht="12.75" customHeight="1" x14ac:dyDescent="0.25">
      <c r="A21" s="4"/>
      <c r="B21" s="69" t="s">
        <v>29</v>
      </c>
      <c r="C21" s="6" t="s">
        <v>30</v>
      </c>
      <c r="D21" s="19">
        <v>6</v>
      </c>
      <c r="E21" s="6" t="s">
        <v>31</v>
      </c>
      <c r="F21" s="8">
        <v>35000</v>
      </c>
      <c r="G21" s="8">
        <f>(D21*F21)</f>
        <v>210000</v>
      </c>
    </row>
    <row r="22" spans="1:8" ht="12.75" customHeight="1" x14ac:dyDescent="0.25">
      <c r="A22" s="4"/>
      <c r="B22" s="9" t="s">
        <v>32</v>
      </c>
      <c r="C22" s="6" t="s">
        <v>30</v>
      </c>
      <c r="D22" s="19">
        <v>6</v>
      </c>
      <c r="E22" s="6" t="s">
        <v>31</v>
      </c>
      <c r="F22" s="8">
        <v>35000</v>
      </c>
      <c r="G22" s="8">
        <f t="shared" ref="G22:G28" si="0">(D22*F22)</f>
        <v>210000</v>
      </c>
    </row>
    <row r="23" spans="1:8" ht="12.75" customHeight="1" x14ac:dyDescent="0.25">
      <c r="A23" s="4"/>
      <c r="B23" s="69" t="s">
        <v>33</v>
      </c>
      <c r="C23" s="6" t="s">
        <v>30</v>
      </c>
      <c r="D23" s="19">
        <v>10</v>
      </c>
      <c r="E23" s="6" t="s">
        <v>34</v>
      </c>
      <c r="F23" s="8">
        <v>35000</v>
      </c>
      <c r="G23" s="8">
        <f t="shared" si="0"/>
        <v>350000</v>
      </c>
    </row>
    <row r="24" spans="1:8" ht="12.75" customHeight="1" x14ac:dyDescent="0.25">
      <c r="A24" s="4"/>
      <c r="B24" s="69" t="s">
        <v>35</v>
      </c>
      <c r="C24" s="6" t="s">
        <v>30</v>
      </c>
      <c r="D24" s="19">
        <v>5</v>
      </c>
      <c r="E24" s="6" t="s">
        <v>36</v>
      </c>
      <c r="F24" s="8">
        <v>35000</v>
      </c>
      <c r="G24" s="8">
        <f t="shared" si="0"/>
        <v>175000</v>
      </c>
    </row>
    <row r="25" spans="1:8" ht="12.75" customHeight="1" x14ac:dyDescent="0.25">
      <c r="A25" s="4"/>
      <c r="B25" s="69" t="s">
        <v>37</v>
      </c>
      <c r="C25" s="6" t="s">
        <v>30</v>
      </c>
      <c r="D25" s="19">
        <v>3</v>
      </c>
      <c r="E25" s="6" t="s">
        <v>36</v>
      </c>
      <c r="F25" s="8">
        <v>35000</v>
      </c>
      <c r="G25" s="8">
        <f t="shared" si="0"/>
        <v>105000</v>
      </c>
    </row>
    <row r="26" spans="1:8" ht="12.75" customHeight="1" x14ac:dyDescent="0.25">
      <c r="A26" s="4"/>
      <c r="B26" s="69" t="s">
        <v>38</v>
      </c>
      <c r="C26" s="6" t="s">
        <v>30</v>
      </c>
      <c r="D26" s="19">
        <v>5</v>
      </c>
      <c r="E26" s="6" t="s">
        <v>39</v>
      </c>
      <c r="F26" s="8">
        <v>35000</v>
      </c>
      <c r="G26" s="8">
        <f t="shared" si="0"/>
        <v>175000</v>
      </c>
    </row>
    <row r="27" spans="1:8" ht="12.75" customHeight="1" x14ac:dyDescent="0.25">
      <c r="A27" s="4"/>
      <c r="B27" s="69" t="s">
        <v>40</v>
      </c>
      <c r="C27" s="6" t="s">
        <v>30</v>
      </c>
      <c r="D27" s="19">
        <v>4</v>
      </c>
      <c r="E27" s="6" t="s">
        <v>41</v>
      </c>
      <c r="F27" s="8">
        <v>35000</v>
      </c>
      <c r="G27" s="8">
        <f t="shared" si="0"/>
        <v>140000</v>
      </c>
    </row>
    <row r="28" spans="1:8" ht="12.75" customHeight="1" x14ac:dyDescent="0.25">
      <c r="A28" s="4"/>
      <c r="B28" s="69" t="s">
        <v>42</v>
      </c>
      <c r="C28" s="6" t="s">
        <v>30</v>
      </c>
      <c r="D28" s="19">
        <v>50</v>
      </c>
      <c r="E28" s="6" t="s">
        <v>43</v>
      </c>
      <c r="F28" s="8">
        <v>35000</v>
      </c>
      <c r="G28" s="8">
        <f t="shared" si="0"/>
        <v>1750000</v>
      </c>
    </row>
    <row r="29" spans="1:8" ht="12.75" customHeight="1" x14ac:dyDescent="0.25">
      <c r="A29" s="4"/>
      <c r="B29" s="70" t="s">
        <v>44</v>
      </c>
      <c r="C29" s="83"/>
      <c r="D29" s="83"/>
      <c r="E29" s="83"/>
      <c r="F29" s="84"/>
      <c r="G29" s="85">
        <f>SUM(G21:G28)</f>
        <v>3115000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45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23</v>
      </c>
      <c r="C32" s="81" t="s">
        <v>24</v>
      </c>
      <c r="D32" s="81" t="s">
        <v>46</v>
      </c>
      <c r="E32" s="68" t="s">
        <v>26</v>
      </c>
      <c r="F32" s="81" t="s">
        <v>27</v>
      </c>
      <c r="G32" s="68" t="s">
        <v>28</v>
      </c>
    </row>
    <row r="33" spans="1:11" ht="12" customHeight="1" x14ac:dyDescent="0.25">
      <c r="A33" s="4"/>
      <c r="B33" s="93" t="s">
        <v>47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48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49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23</v>
      </c>
      <c r="C37" s="68" t="s">
        <v>24</v>
      </c>
      <c r="D37" s="68" t="s">
        <v>25</v>
      </c>
      <c r="E37" s="68" t="s">
        <v>26</v>
      </c>
      <c r="F37" s="81" t="s">
        <v>27</v>
      </c>
      <c r="G37" s="68" t="s">
        <v>28</v>
      </c>
    </row>
    <row r="38" spans="1:11" ht="12.75" customHeight="1" x14ac:dyDescent="0.25">
      <c r="A38" s="4"/>
      <c r="B38" s="69" t="s">
        <v>50</v>
      </c>
      <c r="C38" s="6" t="s">
        <v>116</v>
      </c>
      <c r="D38" s="19">
        <v>1</v>
      </c>
      <c r="E38" s="6" t="s">
        <v>51</v>
      </c>
      <c r="F38" s="8">
        <v>75000</v>
      </c>
      <c r="G38" s="87">
        <f>D38*F38</f>
        <v>75000</v>
      </c>
    </row>
    <row r="39" spans="1:11" ht="12.75" customHeight="1" x14ac:dyDescent="0.25">
      <c r="A39" s="4"/>
      <c r="B39" s="69" t="s">
        <v>52</v>
      </c>
      <c r="C39" s="6" t="s">
        <v>116</v>
      </c>
      <c r="D39" s="19">
        <v>2</v>
      </c>
      <c r="E39" s="6" t="s">
        <v>31</v>
      </c>
      <c r="F39" s="8">
        <v>55000</v>
      </c>
      <c r="G39" s="8">
        <f t="shared" ref="G39:G42" si="1">(D39*F39)</f>
        <v>110000</v>
      </c>
    </row>
    <row r="40" spans="1:11" ht="12.75" customHeight="1" x14ac:dyDescent="0.25">
      <c r="A40" s="4"/>
      <c r="B40" s="18" t="s">
        <v>53</v>
      </c>
      <c r="C40" s="6" t="s">
        <v>116</v>
      </c>
      <c r="D40" s="19">
        <v>1</v>
      </c>
      <c r="E40" s="6" t="s">
        <v>31</v>
      </c>
      <c r="F40" s="8">
        <v>25000</v>
      </c>
      <c r="G40" s="8">
        <f t="shared" si="1"/>
        <v>25000</v>
      </c>
    </row>
    <row r="41" spans="1:11" ht="12.75" customHeight="1" x14ac:dyDescent="0.25">
      <c r="A41" s="4"/>
      <c r="B41" s="69" t="s">
        <v>54</v>
      </c>
      <c r="C41" s="6" t="s">
        <v>116</v>
      </c>
      <c r="D41" s="19">
        <v>1</v>
      </c>
      <c r="E41" s="6" t="s">
        <v>55</v>
      </c>
      <c r="F41" s="8">
        <v>25000</v>
      </c>
      <c r="G41" s="8">
        <f t="shared" si="1"/>
        <v>25000</v>
      </c>
    </row>
    <row r="42" spans="1:11" ht="12.75" customHeight="1" x14ac:dyDescent="0.25">
      <c r="A42" s="4"/>
      <c r="B42" s="69" t="s">
        <v>56</v>
      </c>
      <c r="C42" s="6" t="s">
        <v>116</v>
      </c>
      <c r="D42" s="19">
        <v>1</v>
      </c>
      <c r="E42" s="6" t="s">
        <v>57</v>
      </c>
      <c r="F42" s="8">
        <v>25000</v>
      </c>
      <c r="G42" s="8">
        <f t="shared" si="1"/>
        <v>25000</v>
      </c>
    </row>
    <row r="43" spans="1:11" ht="12.75" customHeight="1" x14ac:dyDescent="0.25">
      <c r="A43" s="4"/>
      <c r="B43" s="70" t="s">
        <v>58</v>
      </c>
      <c r="C43" s="83"/>
      <c r="D43" s="83"/>
      <c r="E43" s="83"/>
      <c r="F43" s="84"/>
      <c r="G43" s="85">
        <f>SUM(G38:G42)</f>
        <v>260000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59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60</v>
      </c>
      <c r="C46" s="81" t="s">
        <v>61</v>
      </c>
      <c r="D46" s="81" t="s">
        <v>62</v>
      </c>
      <c r="E46" s="81" t="s">
        <v>26</v>
      </c>
      <c r="F46" s="81" t="s">
        <v>27</v>
      </c>
      <c r="G46" s="81" t="s">
        <v>28</v>
      </c>
      <c r="K46" s="2"/>
    </row>
    <row r="47" spans="1:11" ht="12.75" customHeight="1" x14ac:dyDescent="0.25">
      <c r="A47" s="4"/>
      <c r="B47" s="14" t="s">
        <v>63</v>
      </c>
      <c r="C47" s="12" t="s">
        <v>64</v>
      </c>
      <c r="D47" s="94">
        <v>8000</v>
      </c>
      <c r="E47" s="12" t="s">
        <v>31</v>
      </c>
      <c r="F47" s="13">
        <v>150</v>
      </c>
      <c r="G47" s="13">
        <f>(D47*F47)</f>
        <v>1200000</v>
      </c>
    </row>
    <row r="48" spans="1:11" ht="12.75" customHeight="1" x14ac:dyDescent="0.25">
      <c r="A48" s="4"/>
      <c r="B48" s="14" t="s">
        <v>65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66</v>
      </c>
      <c r="C49" s="12" t="s">
        <v>67</v>
      </c>
      <c r="D49" s="86">
        <v>250</v>
      </c>
      <c r="E49" s="12" t="s">
        <v>68</v>
      </c>
      <c r="F49" s="13">
        <v>1000</v>
      </c>
      <c r="G49" s="13">
        <f>(D49*F49)</f>
        <v>250000</v>
      </c>
    </row>
    <row r="50" spans="1:7" ht="12.75" customHeight="1" x14ac:dyDescent="0.25">
      <c r="A50" s="4"/>
      <c r="B50" s="9" t="s">
        <v>69</v>
      </c>
      <c r="C50" s="12" t="s">
        <v>67</v>
      </c>
      <c r="D50" s="86">
        <v>500</v>
      </c>
      <c r="E50" s="12" t="s">
        <v>31</v>
      </c>
      <c r="F50" s="13">
        <v>1140</v>
      </c>
      <c r="G50" s="13">
        <f>(D50*F50)</f>
        <v>570000</v>
      </c>
    </row>
    <row r="51" spans="1:7" ht="12.75" customHeight="1" x14ac:dyDescent="0.25">
      <c r="A51" s="4"/>
      <c r="B51" s="9" t="s">
        <v>70</v>
      </c>
      <c r="C51" s="12" t="s">
        <v>67</v>
      </c>
      <c r="D51" s="86">
        <v>300</v>
      </c>
      <c r="E51" s="12" t="s">
        <v>68</v>
      </c>
      <c r="F51" s="13">
        <v>1640</v>
      </c>
      <c r="G51" s="13">
        <f>(D51*F51)</f>
        <v>492000</v>
      </c>
    </row>
    <row r="52" spans="1:7" ht="12.75" customHeight="1" x14ac:dyDescent="0.25">
      <c r="A52" s="4"/>
      <c r="B52" s="14" t="s">
        <v>71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117</v>
      </c>
      <c r="C53" s="12" t="s">
        <v>67</v>
      </c>
      <c r="D53" s="86">
        <v>2</v>
      </c>
      <c r="E53" s="12" t="s">
        <v>57</v>
      </c>
      <c r="F53" s="13">
        <v>8500</v>
      </c>
      <c r="G53" s="13">
        <f t="shared" si="2"/>
        <v>17000</v>
      </c>
    </row>
    <row r="54" spans="1:7" ht="12.75" customHeight="1" x14ac:dyDescent="0.25">
      <c r="A54" s="4"/>
      <c r="B54" s="9" t="s">
        <v>118</v>
      </c>
      <c r="C54" s="12" t="s">
        <v>72</v>
      </c>
      <c r="D54" s="86">
        <v>0.4</v>
      </c>
      <c r="E54" s="12" t="s">
        <v>68</v>
      </c>
      <c r="F54" s="13">
        <v>82000</v>
      </c>
      <c r="G54" s="13">
        <f>(D54*F54)</f>
        <v>32800</v>
      </c>
    </row>
    <row r="55" spans="1:7" ht="12.75" customHeight="1" x14ac:dyDescent="0.25">
      <c r="A55" s="4"/>
      <c r="B55" s="9" t="s">
        <v>119</v>
      </c>
      <c r="C55" s="12" t="s">
        <v>67</v>
      </c>
      <c r="D55" s="86">
        <v>1</v>
      </c>
      <c r="E55" s="12" t="s">
        <v>73</v>
      </c>
      <c r="F55" s="13">
        <v>60000</v>
      </c>
      <c r="G55" s="13">
        <f>(D55*F55)</f>
        <v>60000</v>
      </c>
    </row>
    <row r="56" spans="1:7" ht="12.75" customHeight="1" x14ac:dyDescent="0.25">
      <c r="A56" s="4"/>
      <c r="B56" s="14" t="s">
        <v>74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120</v>
      </c>
      <c r="C57" s="12" t="s">
        <v>67</v>
      </c>
      <c r="D57" s="86">
        <v>15</v>
      </c>
      <c r="E57" s="12" t="s">
        <v>31</v>
      </c>
      <c r="F57" s="13">
        <v>17500</v>
      </c>
      <c r="G57" s="13">
        <f>(D57*F57)</f>
        <v>262500</v>
      </c>
    </row>
    <row r="58" spans="1:7" ht="12.75" customHeight="1" x14ac:dyDescent="0.25">
      <c r="A58" s="4"/>
      <c r="B58" s="9" t="s">
        <v>121</v>
      </c>
      <c r="C58" s="10" t="s">
        <v>75</v>
      </c>
      <c r="D58" s="86">
        <v>0.5</v>
      </c>
      <c r="E58" s="11" t="s">
        <v>76</v>
      </c>
      <c r="F58" s="13">
        <v>47000</v>
      </c>
      <c r="G58" s="13">
        <f>(D58*F58)</f>
        <v>23500</v>
      </c>
    </row>
    <row r="59" spans="1:7" ht="12.75" customHeight="1" x14ac:dyDescent="0.25">
      <c r="A59" s="4"/>
      <c r="B59" s="9" t="s">
        <v>122</v>
      </c>
      <c r="C59" s="10" t="s">
        <v>75</v>
      </c>
      <c r="D59" s="11">
        <v>0.5</v>
      </c>
      <c r="E59" s="12" t="s">
        <v>41</v>
      </c>
      <c r="F59" s="13">
        <v>56000</v>
      </c>
      <c r="G59" s="13">
        <f t="shared" ref="G59:G62" si="3">(D59*F59)</f>
        <v>28000</v>
      </c>
    </row>
    <row r="60" spans="1:7" ht="12.75" customHeight="1" x14ac:dyDescent="0.25">
      <c r="A60" s="4"/>
      <c r="B60" s="14" t="s">
        <v>77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78</v>
      </c>
      <c r="C61" s="10" t="s">
        <v>79</v>
      </c>
      <c r="D61" s="11">
        <v>4</v>
      </c>
      <c r="E61" s="12" t="s">
        <v>57</v>
      </c>
      <c r="F61" s="13">
        <v>11000</v>
      </c>
      <c r="G61" s="13">
        <f t="shared" si="3"/>
        <v>44000</v>
      </c>
    </row>
    <row r="62" spans="1:7" ht="12.75" customHeight="1" x14ac:dyDescent="0.25">
      <c r="A62" s="4"/>
      <c r="B62" s="9" t="s">
        <v>80</v>
      </c>
      <c r="C62" s="10" t="s">
        <v>79</v>
      </c>
      <c r="D62" s="11">
        <v>4</v>
      </c>
      <c r="E62" s="12" t="s">
        <v>57</v>
      </c>
      <c r="F62" s="13">
        <v>11000</v>
      </c>
      <c r="G62" s="13">
        <f t="shared" si="3"/>
        <v>44000</v>
      </c>
    </row>
    <row r="63" spans="1:7" ht="13.5" customHeight="1" x14ac:dyDescent="0.25">
      <c r="A63" s="4"/>
      <c r="B63" s="70" t="s">
        <v>81</v>
      </c>
      <c r="C63" s="83"/>
      <c r="D63" s="83"/>
      <c r="E63" s="83"/>
      <c r="F63" s="84"/>
      <c r="G63" s="85">
        <f>SUM(G47:G62)</f>
        <v>3023800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82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83</v>
      </c>
      <c r="C66" s="81" t="s">
        <v>61</v>
      </c>
      <c r="D66" s="81" t="s">
        <v>62</v>
      </c>
      <c r="E66" s="68" t="s">
        <v>26</v>
      </c>
      <c r="F66" s="81" t="s">
        <v>27</v>
      </c>
      <c r="G66" s="68" t="s">
        <v>28</v>
      </c>
    </row>
    <row r="67" spans="1:7" ht="12.75" customHeight="1" x14ac:dyDescent="0.25">
      <c r="A67" s="4"/>
      <c r="B67" s="69" t="s">
        <v>84</v>
      </c>
      <c r="C67" s="12" t="s">
        <v>85</v>
      </c>
      <c r="D67" s="13">
        <v>230</v>
      </c>
      <c r="E67" s="12" t="s">
        <v>31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86</v>
      </c>
      <c r="C68" s="12" t="s">
        <v>87</v>
      </c>
      <c r="D68" s="13">
        <v>1</v>
      </c>
      <c r="E68" s="6" t="s">
        <v>88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89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90</v>
      </c>
      <c r="C71" s="72"/>
      <c r="D71" s="72"/>
      <c r="E71" s="72"/>
      <c r="F71" s="72"/>
      <c r="G71" s="73">
        <f>G29+G43+G63+G69</f>
        <v>7013800</v>
      </c>
    </row>
    <row r="72" spans="1:7" ht="12" customHeight="1" x14ac:dyDescent="0.25">
      <c r="A72" s="4"/>
      <c r="B72" s="74" t="s">
        <v>91</v>
      </c>
      <c r="C72" s="32"/>
      <c r="D72" s="32"/>
      <c r="E72" s="32"/>
      <c r="F72" s="32"/>
      <c r="G72" s="75">
        <f>G71*0.05</f>
        <v>350690</v>
      </c>
    </row>
    <row r="73" spans="1:7" ht="12" customHeight="1" x14ac:dyDescent="0.25">
      <c r="A73" s="4"/>
      <c r="B73" s="76" t="s">
        <v>92</v>
      </c>
      <c r="C73" s="31"/>
      <c r="D73" s="31"/>
      <c r="E73" s="31"/>
      <c r="F73" s="31"/>
      <c r="G73" s="77">
        <f>G72+G71</f>
        <v>7364490</v>
      </c>
    </row>
    <row r="74" spans="1:7" ht="12" customHeight="1" x14ac:dyDescent="0.25">
      <c r="A74" s="4"/>
      <c r="B74" s="74" t="s">
        <v>93</v>
      </c>
      <c r="C74" s="32"/>
      <c r="D74" s="32"/>
      <c r="E74" s="32"/>
      <c r="F74" s="32"/>
      <c r="G74" s="75">
        <f>G12</f>
        <v>12000000</v>
      </c>
    </row>
    <row r="75" spans="1:7" ht="12" customHeight="1" x14ac:dyDescent="0.25">
      <c r="A75" s="4"/>
      <c r="B75" s="78" t="s">
        <v>94</v>
      </c>
      <c r="C75" s="79"/>
      <c r="D75" s="79"/>
      <c r="E75" s="79"/>
      <c r="F75" s="79"/>
      <c r="G75" s="80">
        <f>G74-G73</f>
        <v>4635510</v>
      </c>
    </row>
    <row r="76" spans="1:7" ht="12" customHeight="1" x14ac:dyDescent="0.25">
      <c r="A76" s="4"/>
      <c r="B76" s="33" t="s">
        <v>95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96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97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98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99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100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101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102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103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83</v>
      </c>
      <c r="C87" s="54" t="s">
        <v>104</v>
      </c>
      <c r="D87" s="55" t="s">
        <v>105</v>
      </c>
      <c r="E87" s="38"/>
      <c r="F87" s="38"/>
      <c r="G87" s="35"/>
    </row>
    <row r="88" spans="1:7" ht="12" customHeight="1" x14ac:dyDescent="0.25">
      <c r="A88" s="4"/>
      <c r="B88" s="56" t="s">
        <v>106</v>
      </c>
      <c r="C88" s="57">
        <f>G29</f>
        <v>3115000</v>
      </c>
      <c r="D88" s="58">
        <f>(C88/C94)</f>
        <v>0.42297565751328331</v>
      </c>
      <c r="E88" s="38"/>
      <c r="F88" s="38"/>
      <c r="G88" s="35"/>
    </row>
    <row r="89" spans="1:7" ht="12" customHeight="1" x14ac:dyDescent="0.25">
      <c r="A89" s="4"/>
      <c r="B89" s="56" t="s">
        <v>107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108</v>
      </c>
      <c r="C90" s="60">
        <f>G43</f>
        <v>260000</v>
      </c>
      <c r="D90" s="58">
        <f>(C90/C94)</f>
        <v>3.5304549262745961E-2</v>
      </c>
      <c r="E90" s="38"/>
      <c r="F90" s="38"/>
      <c r="G90" s="35"/>
    </row>
    <row r="91" spans="1:7" ht="12" customHeight="1" x14ac:dyDescent="0.25">
      <c r="A91" s="4"/>
      <c r="B91" s="56" t="s">
        <v>60</v>
      </c>
      <c r="C91" s="60">
        <f>G63</f>
        <v>3023800</v>
      </c>
      <c r="D91" s="58">
        <f>(C91/C94)</f>
        <v>0.41059190792573552</v>
      </c>
      <c r="E91" s="38"/>
      <c r="F91" s="38"/>
      <c r="G91" s="35"/>
    </row>
    <row r="92" spans="1:7" ht="12" customHeight="1" x14ac:dyDescent="0.25">
      <c r="A92" s="4"/>
      <c r="B92" s="56" t="s">
        <v>109</v>
      </c>
      <c r="C92" s="61">
        <f>G69</f>
        <v>615000</v>
      </c>
      <c r="D92" s="58">
        <f>(C92/C94)</f>
        <v>8.3508837679187556E-2</v>
      </c>
      <c r="E92" s="39"/>
      <c r="F92" s="39"/>
      <c r="G92" s="35"/>
    </row>
    <row r="93" spans="1:7" ht="12" customHeight="1" x14ac:dyDescent="0.25">
      <c r="A93" s="4"/>
      <c r="B93" s="56" t="s">
        <v>110</v>
      </c>
      <c r="C93" s="61">
        <f>G72</f>
        <v>350690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111</v>
      </c>
      <c r="C94" s="62">
        <f>SUM(C88:C93)</f>
        <v>7364490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409.13833333333332</v>
      </c>
      <c r="D99" s="66">
        <f>(G73/20000)</f>
        <v>368.22449999999998</v>
      </c>
      <c r="E99" s="66">
        <f>(G73/22000)</f>
        <v>334.74954545454545</v>
      </c>
      <c r="F99" s="41"/>
      <c r="G99" s="42"/>
    </row>
    <row r="100" spans="1:7" ht="15.6" customHeight="1" x14ac:dyDescent="0.25">
      <c r="A100" s="4"/>
      <c r="B100" s="33" t="s">
        <v>115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2023-03-20T13:19:53Z</dcterms:modified>
  <cp:category/>
  <cp:contentStatus/>
</cp:coreProperties>
</file>