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9675" yWindow="405" windowWidth="9195" windowHeight="9975"/>
  </bookViews>
  <sheets>
    <sheet name="MELON TUNEL" sheetId="1" r:id="rId1"/>
  </sheets>
  <definedNames>
    <definedName name="_xlnm.Print_Area" localSheetId="0">'MELON TUNEL'!$A$2:$G$107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71" i="1"/>
  <c r="G73" i="1" l="1"/>
  <c r="G65" i="1" l="1"/>
  <c r="G64" i="1"/>
  <c r="G63" i="1"/>
  <c r="G61" i="1"/>
  <c r="G59" i="1"/>
  <c r="G58" i="1" l="1"/>
  <c r="G56" i="1"/>
  <c r="G55" i="1"/>
  <c r="G54" i="1"/>
  <c r="G52" i="1"/>
  <c r="G46" i="1"/>
  <c r="G45" i="1"/>
  <c r="G44" i="1"/>
  <c r="G43" i="1"/>
  <c r="G42" i="1"/>
  <c r="G41" i="1"/>
  <c r="G40" i="1"/>
  <c r="G35" i="1"/>
  <c r="G30" i="1"/>
  <c r="G29" i="1"/>
  <c r="G28" i="1"/>
  <c r="G27" i="1"/>
  <c r="G26" i="1"/>
  <c r="G25" i="1"/>
  <c r="G24" i="1"/>
  <c r="G23" i="1"/>
  <c r="G22" i="1"/>
  <c r="G21" i="1"/>
  <c r="G12" i="1"/>
  <c r="G79" i="1" s="1"/>
  <c r="G31" i="1" l="1"/>
  <c r="C95" i="1" s="1"/>
  <c r="G66" i="1"/>
  <c r="C98" i="1" s="1"/>
  <c r="G47" i="1"/>
  <c r="C97" i="1" s="1"/>
  <c r="G36" i="1" l="1"/>
  <c r="G72" i="1"/>
  <c r="G74" i="1" l="1"/>
  <c r="G76" i="1" s="1"/>
  <c r="G77" i="1" s="1"/>
  <c r="C96" i="1"/>
  <c r="C99" i="1" l="1"/>
  <c r="C100" i="1"/>
  <c r="G78" i="1"/>
  <c r="E106" i="1" s="1"/>
  <c r="C101" i="1" l="1"/>
  <c r="D96" i="1" s="1"/>
  <c r="C106" i="1"/>
  <c r="G80" i="1"/>
  <c r="D106" i="1"/>
  <c r="D100" i="1" l="1"/>
  <c r="D99" i="1"/>
  <c r="D95" i="1"/>
  <c r="D97" i="1"/>
  <c r="D98" i="1"/>
  <c r="D101" i="1" l="1"/>
</calcChain>
</file>

<file path=xl/sharedStrings.xml><?xml version="1.0" encoding="utf-8"?>
<sst xmlns="http://schemas.openxmlformats.org/spreadsheetml/2006/main" count="197" uniqueCount="133">
  <si>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</si>
  <si>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</si>
  <si>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</si>
  <si>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</si>
  <si>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</si>
  <si>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</si>
  <si>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</si>
  <si>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</si>
  <si>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</si>
  <si>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</si>
  <si>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</si>
  <si>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</si>
  <si>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</si>
  <si>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</si>
  <si>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</si>
  <si>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</si>
  <si>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</si>
  <si>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</si>
  <si>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</si>
  <si>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</si>
  <si>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</si>
  <si>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</si>
  <si>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</si>
  <si>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</si>
  <si>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</si>
  <si>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</si>
  <si>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</si>
  <si>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</si>
  <si>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</si>
  <si>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</si>
  <si>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</si>
  <si>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</si>
  <si>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</si>
  <si>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</si>
  <si>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</si>
  <si>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</si>
  <si>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</si>
  <si>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</si>
  <si>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</si>
  <si>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</si>
  <si>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</si>
  <si>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</si>
  <si>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</si>
  <si>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</si>
  <si>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</si>
  <si>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</si>
  <si>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</si>
  <si>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</si>
  <si>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</si>
  <si>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</si>
  <si>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</si>
  <si>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</si>
  <si>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</si>
  <si>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</si>
  <si>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</si>
  <si>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</si>
  <si>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</si>
  <si>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</si>
  <si>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</si>
  <si>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</si>
  <si>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</si>
  <si>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</si>
  <si>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</si>
  <si>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</si>
  <si>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</si>
  <si>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MELON CON TUNEL</t>
  </si>
  <si>
    <t>Early Dew, Sundew, Dreamdew, Nun de miel, Araucano, Fenix</t>
  </si>
  <si>
    <t xml:space="preserve">Nov -Dic </t>
  </si>
  <si>
    <t>B. O'Higgins</t>
  </si>
  <si>
    <t>San Vicente</t>
  </si>
  <si>
    <t>Mayorista</t>
  </si>
  <si>
    <t>Todas</t>
  </si>
  <si>
    <t>Nov.-Dic.</t>
  </si>
  <si>
    <t>Heladas, lluvias</t>
  </si>
  <si>
    <t>Colocar mulch</t>
  </si>
  <si>
    <t>Julio</t>
  </si>
  <si>
    <t>Colocar arcos y túnel</t>
  </si>
  <si>
    <t>Julio - Agosto</t>
  </si>
  <si>
    <t>Plantación</t>
  </si>
  <si>
    <t>Agosto - Septiembre</t>
  </si>
  <si>
    <t>Manejo de túneles</t>
  </si>
  <si>
    <t>Agosto - Octubre</t>
  </si>
  <si>
    <t>Sacar túneles</t>
  </si>
  <si>
    <t>Octubre</t>
  </si>
  <si>
    <t>Control de malezas manual</t>
  </si>
  <si>
    <t>Septiembre - Noviembre</t>
  </si>
  <si>
    <t>Aplicación de fertilizantes</t>
  </si>
  <si>
    <t>Octubre - Noviembre</t>
  </si>
  <si>
    <t>Manejo de guias</t>
  </si>
  <si>
    <t>Aplicación de pesticidas</t>
  </si>
  <si>
    <t>Agosto - Diciembre</t>
  </si>
  <si>
    <t>Cosecha y carga</t>
  </si>
  <si>
    <t>Noviembre - Diciembre</t>
  </si>
  <si>
    <t>Corrida surco</t>
  </si>
  <si>
    <t>Septiembre</t>
  </si>
  <si>
    <t>Rastraje</t>
  </si>
  <si>
    <t>Melgadura, mesa</t>
  </si>
  <si>
    <t>Acequiadura</t>
  </si>
  <si>
    <t>Septiembre - Diciembre</t>
  </si>
  <si>
    <t>Acarreo de insumos</t>
  </si>
  <si>
    <t>Agosto - Noviembre</t>
  </si>
  <si>
    <t>Tractoelevador</t>
  </si>
  <si>
    <t>Enero - Febrero</t>
  </si>
  <si>
    <t>Plantines</t>
  </si>
  <si>
    <t>c/u</t>
  </si>
  <si>
    <t>Septiembre - Octubre.</t>
  </si>
  <si>
    <t>Mezcla hortalicera</t>
  </si>
  <si>
    <t>Urea granulada</t>
  </si>
  <si>
    <t>Nitrato de potasio</t>
  </si>
  <si>
    <t>FUNGICIDAS</t>
  </si>
  <si>
    <t>Aliette 80% WP</t>
  </si>
  <si>
    <t>lt</t>
  </si>
  <si>
    <t>Trigard 75 wp</t>
  </si>
  <si>
    <t>Rendimiento (unid./hà)</t>
  </si>
  <si>
    <t>Costo unitario ($/unid.) (*)</t>
  </si>
  <si>
    <t>Nemastop</t>
  </si>
  <si>
    <t>Gramoxone Super</t>
  </si>
  <si>
    <t>Zero 5 EC</t>
  </si>
  <si>
    <t>Vertimec 018 EC</t>
  </si>
  <si>
    <t>8. La recomendación es solo referencial</t>
  </si>
  <si>
    <t>7. Producto puesto en Lo Valledor</t>
  </si>
  <si>
    <t>Plastico para Mulch</t>
  </si>
  <si>
    <t>Plastico para Tunel</t>
  </si>
  <si>
    <t>agosto</t>
  </si>
  <si>
    <t>Flete</t>
  </si>
  <si>
    <t>Derecho Ingreso Feria</t>
  </si>
  <si>
    <t>Unidades</t>
  </si>
  <si>
    <t>noviembre-diciembre</t>
  </si>
  <si>
    <t>RENDIMIENTO (unidad/Há.)</t>
  </si>
  <si>
    <t>PRECIO ESPERADO ($/unidad)</t>
  </si>
  <si>
    <t>Junio</t>
  </si>
  <si>
    <t>SEMILLAS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</si>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</sst>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7" fillId="0" borderId="19"/>
    <xf numFmtId="41" fontId="18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3" fillId="7" borderId="19" xfId="0" applyFont="1" applyFill="1" applyBorder="1" applyAlignment="1"/>
    <xf numFmtId="49" fontId="11" fillId="8" borderId="20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5" fillId="2" borderId="19" xfId="0" applyNumberFormat="1" applyFont="1" applyFill="1" applyBorder="1" applyAlignment="1">
      <alignment vertical="center"/>
    </xf>
    <xf numFmtId="0" fontId="13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1" fillId="8" borderId="31" xfId="0" applyNumberFormat="1" applyFont="1" applyFill="1" applyBorder="1" applyAlignment="1">
      <alignment vertical="center"/>
    </xf>
    <xf numFmtId="49" fontId="13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9" fontId="13" fillId="2" borderId="34" xfId="0" applyNumberFormat="1" applyFont="1" applyFill="1" applyBorder="1" applyAlignment="1"/>
    <xf numFmtId="49" fontId="11" fillId="8" borderId="35" xfId="0" applyNumberFormat="1" applyFont="1" applyFill="1" applyBorder="1" applyAlignment="1">
      <alignment vertical="center"/>
    </xf>
    <xf numFmtId="166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13" fillId="9" borderId="40" xfId="0" applyFont="1" applyFill="1" applyBorder="1" applyAlignment="1"/>
    <xf numFmtId="0" fontId="13" fillId="2" borderId="19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49" fontId="13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49" fontId="13" fillId="2" borderId="46" xfId="0" applyNumberFormat="1" applyFont="1" applyFill="1" applyBorder="1" applyAlignment="1">
      <alignment vertical="center"/>
    </xf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1" fillId="7" borderId="19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49" fontId="16" fillId="9" borderId="19" xfId="0" applyNumberFormat="1" applyFont="1" applyFill="1" applyBorder="1" applyAlignment="1">
      <alignment vertical="center"/>
    </xf>
    <xf numFmtId="0" fontId="8" fillId="9" borderId="19" xfId="0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166" fontId="11" fillId="8" borderId="37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3" fontId="11" fillId="8" borderId="52" xfId="0" applyNumberFormat="1" applyFont="1" applyFill="1" applyBorder="1" applyAlignment="1">
      <alignment vertical="center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165" fontId="19" fillId="5" borderId="25" xfId="0" applyNumberFormat="1" applyFont="1" applyFill="1" applyBorder="1" applyAlignment="1">
      <alignment vertical="center"/>
    </xf>
    <xf numFmtId="165" fontId="19" fillId="3" borderId="27" xfId="0" applyNumberFormat="1" applyFont="1" applyFill="1" applyBorder="1" applyAlignment="1">
      <alignment vertical="center"/>
    </xf>
    <xf numFmtId="165" fontId="19" fillId="5" borderId="27" xfId="0" applyNumberFormat="1" applyFont="1" applyFill="1" applyBorder="1" applyAlignment="1">
      <alignment vertical="center"/>
    </xf>
    <xf numFmtId="165" fontId="19" fillId="6" borderId="30" xfId="0" applyNumberFormat="1" applyFont="1" applyFill="1" applyBorder="1" applyAlignment="1">
      <alignment vertical="center"/>
    </xf>
    <xf numFmtId="49" fontId="16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21" fillId="3" borderId="5" xfId="0" applyNumberFormat="1" applyFont="1" applyFill="1" applyBorder="1" applyAlignment="1">
      <alignment vertical="center" wrapText="1"/>
    </xf>
    <xf numFmtId="3" fontId="22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167" fontId="22" fillId="0" borderId="53" xfId="3" applyNumberFormat="1" applyFont="1" applyFill="1" applyBorder="1" applyAlignment="1">
      <alignment horizontal="right"/>
    </xf>
    <xf numFmtId="49" fontId="3" fillId="2" borderId="55" xfId="0" applyNumberFormat="1" applyFont="1" applyFill="1" applyBorder="1" applyAlignment="1">
      <alignment horizontal="left"/>
    </xf>
    <xf numFmtId="49" fontId="3" fillId="2" borderId="56" xfId="0" applyNumberFormat="1" applyFont="1" applyFill="1" applyBorder="1" applyAlignment="1">
      <alignment horizontal="left"/>
    </xf>
    <xf numFmtId="0" fontId="22" fillId="0" borderId="53" xfId="0" applyFont="1" applyFill="1" applyBorder="1" applyAlignment="1">
      <alignment horizontal="right" wrapText="1"/>
    </xf>
    <xf numFmtId="0" fontId="22" fillId="0" borderId="53" xfId="0" applyFont="1" applyFill="1" applyBorder="1" applyAlignment="1">
      <alignment horizontal="right"/>
    </xf>
    <xf numFmtId="17" fontId="22" fillId="0" borderId="53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21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167" fontId="22" fillId="0" borderId="53" xfId="3" applyNumberFormat="1" applyFont="1" applyFill="1" applyBorder="1" applyAlignment="1">
      <alignment horizontal="right" wrapText="1"/>
    </xf>
    <xf numFmtId="0" fontId="0" fillId="0" borderId="19" xfId="0" applyNumberFormat="1" applyFont="1" applyBorder="1" applyAlignment="1"/>
    <xf numFmtId="49" fontId="5" fillId="3" borderId="54" xfId="0" applyNumberFormat="1" applyFont="1" applyFill="1" applyBorder="1" applyAlignment="1">
      <alignment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vertical="center"/>
    </xf>
    <xf numFmtId="3" fontId="5" fillId="3" borderId="54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41" fontId="2" fillId="0" borderId="0" xfId="2" applyFont="1" applyAlignment="1">
      <alignment horizontal="right"/>
    </xf>
    <xf numFmtId="3" fontId="3" fillId="10" borderId="13" xfId="0" applyNumberFormat="1" applyFont="1" applyFill="1" applyBorder="1" applyAlignment="1">
      <alignment horizontal="right" vertical="center"/>
    </xf>
  </cellXfs>
  <cellStyles count="4">
    <cellStyle name="Millares" xfId="3" builtinId="3"/>
    <cellStyle name="Millares [0]" xfId="2" builtinId="6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15875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572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zoomScale="120" zoomScaleNormal="120" workbookViewId="0">
      <selection activeCell="C9" sqref="C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8.5703125" style="1" bestFit="1" customWidth="1"/>
    <col min="9" max="249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96" customFormat="1" ht="12" customHeight="1" x14ac:dyDescent="0.25">
      <c r="A9" s="89"/>
      <c r="B9" s="90" t="s">
        <v>0</v>
      </c>
      <c r="C9" s="91" t="s">
        <v>65</v>
      </c>
      <c r="D9" s="92"/>
      <c r="E9" s="93" t="s">
        <v>128</v>
      </c>
      <c r="F9" s="94"/>
      <c r="G9" s="91">
        <v>35000</v>
      </c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</row>
    <row r="10" spans="1:255" s="96" customFormat="1" ht="40.5" x14ac:dyDescent="0.25">
      <c r="A10" s="89"/>
      <c r="B10" s="6" t="s">
        <v>1</v>
      </c>
      <c r="C10" s="118" t="s">
        <v>66</v>
      </c>
      <c r="D10" s="92"/>
      <c r="E10" s="85" t="s">
        <v>2</v>
      </c>
      <c r="F10" s="86"/>
      <c r="G10" s="97" t="s">
        <v>67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</row>
    <row r="11" spans="1:255" s="96" customFormat="1" ht="18" customHeight="1" x14ac:dyDescent="0.25">
      <c r="A11" s="89"/>
      <c r="B11" s="6" t="s">
        <v>3</v>
      </c>
      <c r="C11" s="97" t="s">
        <v>4</v>
      </c>
      <c r="D11" s="92"/>
      <c r="E11" s="85" t="s">
        <v>129</v>
      </c>
      <c r="F11" s="86"/>
      <c r="G11" s="97">
        <v>500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</row>
    <row r="12" spans="1:255" s="96" customFormat="1" ht="11.25" customHeight="1" x14ac:dyDescent="0.25">
      <c r="A12" s="89"/>
      <c r="B12" s="6" t="s">
        <v>5</v>
      </c>
      <c r="C12" s="97" t="s">
        <v>68</v>
      </c>
      <c r="D12" s="92"/>
      <c r="E12" s="98" t="s">
        <v>6</v>
      </c>
      <c r="F12" s="99"/>
      <c r="G12" s="97">
        <f>G11*G9</f>
        <v>17500000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</row>
    <row r="13" spans="1:255" s="96" customFormat="1" ht="11.25" customHeight="1" x14ac:dyDescent="0.25">
      <c r="A13" s="89"/>
      <c r="B13" s="6" t="s">
        <v>7</v>
      </c>
      <c r="C13" s="100" t="s">
        <v>69</v>
      </c>
      <c r="D13" s="92"/>
      <c r="E13" s="85" t="s">
        <v>8</v>
      </c>
      <c r="F13" s="86"/>
      <c r="G13" s="100" t="s">
        <v>70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</row>
    <row r="14" spans="1:255" s="96" customFormat="1" ht="15" x14ac:dyDescent="0.25">
      <c r="A14" s="89"/>
      <c r="B14" s="6" t="s">
        <v>9</v>
      </c>
      <c r="C14" s="101" t="s">
        <v>71</v>
      </c>
      <c r="D14" s="92"/>
      <c r="E14" s="85" t="s">
        <v>10</v>
      </c>
      <c r="F14" s="86"/>
      <c r="G14" s="101" t="s">
        <v>72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</row>
    <row r="15" spans="1:255" s="96" customFormat="1" ht="25.5" customHeight="1" x14ac:dyDescent="0.25">
      <c r="A15" s="89"/>
      <c r="B15" s="6" t="s">
        <v>11</v>
      </c>
      <c r="C15" s="102" t="s">
        <v>130</v>
      </c>
      <c r="D15" s="92"/>
      <c r="E15" s="103" t="s">
        <v>12</v>
      </c>
      <c r="F15" s="104"/>
      <c r="G15" s="102" t="s">
        <v>73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</row>
    <row r="16" spans="1:255" ht="12" customHeight="1" x14ac:dyDescent="0.25">
      <c r="A16" s="2"/>
      <c r="B16" s="7"/>
      <c r="C16" s="8"/>
      <c r="D16" s="9"/>
      <c r="E16" s="10"/>
      <c r="F16" s="10"/>
      <c r="G16" s="105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55" ht="12" customHeight="1" x14ac:dyDescent="0.25">
      <c r="A17" s="11"/>
      <c r="B17" s="87" t="s">
        <v>13</v>
      </c>
      <c r="C17" s="88"/>
      <c r="D17" s="88"/>
      <c r="E17" s="88"/>
      <c r="F17" s="88"/>
      <c r="G17" s="8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55" ht="12" customHeight="1" x14ac:dyDescent="0.25">
      <c r="A18" s="2"/>
      <c r="B18" s="12"/>
      <c r="C18" s="13"/>
      <c r="D18" s="13"/>
      <c r="E18" s="13"/>
      <c r="F18" s="14"/>
      <c r="G18" s="106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55" ht="12" customHeight="1" x14ac:dyDescent="0.25">
      <c r="A19" s="5"/>
      <c r="B19" s="107" t="s">
        <v>14</v>
      </c>
      <c r="C19" s="108"/>
      <c r="D19" s="109"/>
      <c r="E19" s="109"/>
      <c r="F19" s="110"/>
      <c r="G19" s="111"/>
      <c r="IP19" s="1"/>
      <c r="IQ19" s="1"/>
      <c r="IR19" s="1"/>
      <c r="IS19" s="1"/>
      <c r="IT19" s="1"/>
      <c r="IU19" s="1"/>
    </row>
    <row r="20" spans="1:255" ht="24" customHeight="1" x14ac:dyDescent="0.25">
      <c r="A20" s="5"/>
      <c r="B20" s="112" t="s">
        <v>15</v>
      </c>
      <c r="C20" s="113" t="s">
        <v>16</v>
      </c>
      <c r="D20" s="113" t="s">
        <v>17</v>
      </c>
      <c r="E20" s="112" t="s">
        <v>18</v>
      </c>
      <c r="F20" s="113" t="s">
        <v>19</v>
      </c>
      <c r="G20" s="112" t="s">
        <v>20</v>
      </c>
      <c r="IP20" s="1"/>
      <c r="IQ20" s="1"/>
      <c r="IR20" s="1"/>
      <c r="IS20" s="1"/>
      <c r="IT20" s="1"/>
      <c r="IU20" s="1"/>
    </row>
    <row r="21" spans="1:255" s="96" customFormat="1" ht="12" customHeight="1" x14ac:dyDescent="0.25">
      <c r="A21" s="89"/>
      <c r="B21" s="114" t="s">
        <v>74</v>
      </c>
      <c r="C21" s="115" t="s">
        <v>21</v>
      </c>
      <c r="D21" s="115">
        <v>6</v>
      </c>
      <c r="E21" s="115" t="s">
        <v>75</v>
      </c>
      <c r="F21" s="116">
        <v>25000</v>
      </c>
      <c r="G21" s="117">
        <f t="shared" ref="G21:G30" si="0">+D21*F21</f>
        <v>150000</v>
      </c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</row>
    <row r="22" spans="1:255" s="96" customFormat="1" ht="12" customHeight="1" x14ac:dyDescent="0.25">
      <c r="A22" s="89"/>
      <c r="B22" s="114" t="s">
        <v>76</v>
      </c>
      <c r="C22" s="115" t="s">
        <v>21</v>
      </c>
      <c r="D22" s="115">
        <v>9</v>
      </c>
      <c r="E22" s="115" t="s">
        <v>77</v>
      </c>
      <c r="F22" s="116">
        <v>25000</v>
      </c>
      <c r="G22" s="117">
        <f t="shared" si="0"/>
        <v>225000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</row>
    <row r="23" spans="1:255" s="96" customFormat="1" ht="12" customHeight="1" x14ac:dyDescent="0.25">
      <c r="A23" s="89"/>
      <c r="B23" s="114" t="s">
        <v>78</v>
      </c>
      <c r="C23" s="115" t="s">
        <v>21</v>
      </c>
      <c r="D23" s="115">
        <v>6</v>
      </c>
      <c r="E23" s="115" t="s">
        <v>79</v>
      </c>
      <c r="F23" s="116">
        <v>25000</v>
      </c>
      <c r="G23" s="117">
        <f t="shared" si="0"/>
        <v>150000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</row>
    <row r="24" spans="1:255" s="96" customFormat="1" ht="12" customHeight="1" x14ac:dyDescent="0.25">
      <c r="A24" s="89"/>
      <c r="B24" s="114" t="s">
        <v>80</v>
      </c>
      <c r="C24" s="115" t="s">
        <v>21</v>
      </c>
      <c r="D24" s="115">
        <v>8</v>
      </c>
      <c r="E24" s="115" t="s">
        <v>81</v>
      </c>
      <c r="F24" s="116">
        <v>25000</v>
      </c>
      <c r="G24" s="117">
        <f t="shared" si="0"/>
        <v>200000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</row>
    <row r="25" spans="1:255" s="96" customFormat="1" ht="12" customHeight="1" x14ac:dyDescent="0.25">
      <c r="A25" s="89"/>
      <c r="B25" s="114" t="s">
        <v>82</v>
      </c>
      <c r="C25" s="115" t="s">
        <v>21</v>
      </c>
      <c r="D25" s="115">
        <v>4</v>
      </c>
      <c r="E25" s="115" t="s">
        <v>83</v>
      </c>
      <c r="F25" s="116">
        <v>25000</v>
      </c>
      <c r="G25" s="117">
        <f t="shared" si="0"/>
        <v>100000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</row>
    <row r="26" spans="1:255" s="96" customFormat="1" ht="12" customHeight="1" x14ac:dyDescent="0.25">
      <c r="A26" s="89"/>
      <c r="B26" s="114" t="s">
        <v>84</v>
      </c>
      <c r="C26" s="115" t="s">
        <v>21</v>
      </c>
      <c r="D26" s="115">
        <v>2</v>
      </c>
      <c r="E26" s="115" t="s">
        <v>85</v>
      </c>
      <c r="F26" s="116">
        <v>25000</v>
      </c>
      <c r="G26" s="117">
        <f t="shared" si="0"/>
        <v>50000</v>
      </c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</row>
    <row r="27" spans="1:255" s="96" customFormat="1" ht="12" customHeight="1" x14ac:dyDescent="0.25">
      <c r="A27" s="89"/>
      <c r="B27" s="114" t="s">
        <v>86</v>
      </c>
      <c r="C27" s="115" t="s">
        <v>21</v>
      </c>
      <c r="D27" s="115">
        <v>4</v>
      </c>
      <c r="E27" s="115" t="s">
        <v>87</v>
      </c>
      <c r="F27" s="116">
        <v>25000</v>
      </c>
      <c r="G27" s="117">
        <f t="shared" si="0"/>
        <v>100000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</row>
    <row r="28" spans="1:255" s="96" customFormat="1" ht="12" customHeight="1" x14ac:dyDescent="0.25">
      <c r="A28" s="89"/>
      <c r="B28" s="114" t="s">
        <v>88</v>
      </c>
      <c r="C28" s="115" t="s">
        <v>21</v>
      </c>
      <c r="D28" s="115">
        <v>3</v>
      </c>
      <c r="E28" s="115" t="s">
        <v>85</v>
      </c>
      <c r="F28" s="116">
        <v>25000</v>
      </c>
      <c r="G28" s="117">
        <f t="shared" si="0"/>
        <v>75000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s="96" customFormat="1" ht="12" customHeight="1" x14ac:dyDescent="0.25">
      <c r="A29" s="89"/>
      <c r="B29" s="114" t="s">
        <v>89</v>
      </c>
      <c r="C29" s="115" t="s">
        <v>21</v>
      </c>
      <c r="D29" s="115">
        <v>5</v>
      </c>
      <c r="E29" s="115" t="s">
        <v>90</v>
      </c>
      <c r="F29" s="116">
        <v>25000</v>
      </c>
      <c r="G29" s="117">
        <f t="shared" si="0"/>
        <v>125000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</row>
    <row r="30" spans="1:255" s="96" customFormat="1" ht="12" customHeight="1" x14ac:dyDescent="0.25">
      <c r="A30" s="89"/>
      <c r="B30" s="114" t="s">
        <v>91</v>
      </c>
      <c r="C30" s="115" t="s">
        <v>21</v>
      </c>
      <c r="D30" s="115">
        <v>60</v>
      </c>
      <c r="E30" s="115" t="s">
        <v>92</v>
      </c>
      <c r="F30" s="116">
        <v>25000</v>
      </c>
      <c r="G30" s="117">
        <f t="shared" si="0"/>
        <v>1500000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</row>
    <row r="31" spans="1:255" ht="11.25" customHeight="1" x14ac:dyDescent="0.25">
      <c r="B31" s="18" t="s">
        <v>22</v>
      </c>
      <c r="C31" s="19"/>
      <c r="D31" s="19"/>
      <c r="E31" s="19"/>
      <c r="F31" s="20"/>
      <c r="G31" s="21">
        <f>SUM(G21:G30)</f>
        <v>2675000</v>
      </c>
      <c r="IP31" s="1"/>
      <c r="IQ31" s="1"/>
      <c r="IR31" s="1"/>
      <c r="IS31" s="1"/>
      <c r="IT31" s="1"/>
      <c r="IU31" s="1"/>
    </row>
    <row r="32" spans="1:255" ht="15.75" customHeight="1" x14ac:dyDescent="0.25">
      <c r="A32" s="5"/>
      <c r="B32" s="15"/>
      <c r="C32" s="16"/>
      <c r="D32" s="16"/>
      <c r="E32" s="16"/>
      <c r="F32" s="17"/>
      <c r="G32" s="17"/>
      <c r="K32" s="119"/>
      <c r="IP32" s="1"/>
      <c r="IQ32" s="1"/>
      <c r="IR32" s="1"/>
      <c r="IS32" s="1"/>
      <c r="IT32" s="1"/>
      <c r="IU32" s="1"/>
    </row>
    <row r="33" spans="1:255" ht="12" customHeight="1" x14ac:dyDescent="0.25">
      <c r="A33" s="5"/>
      <c r="B33" s="107" t="s">
        <v>23</v>
      </c>
      <c r="C33" s="108"/>
      <c r="D33" s="109"/>
      <c r="E33" s="109"/>
      <c r="F33" s="110"/>
      <c r="G33" s="111"/>
      <c r="IP33" s="1"/>
      <c r="IQ33" s="1"/>
      <c r="IR33" s="1"/>
      <c r="IS33" s="1"/>
      <c r="IT33" s="1"/>
      <c r="IU33" s="1"/>
    </row>
    <row r="34" spans="1:255" ht="24" customHeight="1" x14ac:dyDescent="0.25">
      <c r="A34" s="5"/>
      <c r="B34" s="112" t="s">
        <v>15</v>
      </c>
      <c r="C34" s="113" t="s">
        <v>16</v>
      </c>
      <c r="D34" s="113" t="s">
        <v>17</v>
      </c>
      <c r="E34" s="112" t="s">
        <v>18</v>
      </c>
      <c r="F34" s="113" t="s">
        <v>19</v>
      </c>
      <c r="G34" s="112" t="s">
        <v>20</v>
      </c>
      <c r="IP34" s="1"/>
      <c r="IQ34" s="1"/>
      <c r="IR34" s="1"/>
      <c r="IS34" s="1"/>
      <c r="IT34" s="1"/>
      <c r="IU34" s="1"/>
    </row>
    <row r="35" spans="1:255" s="96" customFormat="1" ht="12" customHeight="1" x14ac:dyDescent="0.25">
      <c r="A35" s="89"/>
      <c r="B35" s="114" t="s">
        <v>93</v>
      </c>
      <c r="C35" s="115" t="s">
        <v>64</v>
      </c>
      <c r="D35" s="115">
        <v>3</v>
      </c>
      <c r="E35" s="115" t="s">
        <v>83</v>
      </c>
      <c r="F35" s="116">
        <v>25000</v>
      </c>
      <c r="G35" s="117">
        <f>+D35*F35</f>
        <v>75000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</row>
    <row r="36" spans="1:255" ht="11.25" customHeight="1" x14ac:dyDescent="0.25">
      <c r="B36" s="18" t="s">
        <v>24</v>
      </c>
      <c r="C36" s="19"/>
      <c r="D36" s="19"/>
      <c r="E36" s="19"/>
      <c r="F36" s="20"/>
      <c r="G36" s="21">
        <f>SUM(G35)</f>
        <v>75000</v>
      </c>
      <c r="IP36" s="1"/>
      <c r="IQ36" s="1"/>
      <c r="IR36" s="1"/>
      <c r="IS36" s="1"/>
      <c r="IT36" s="1"/>
      <c r="IU36" s="1"/>
    </row>
    <row r="37" spans="1:255" ht="15.75" customHeight="1" x14ac:dyDescent="0.25">
      <c r="A37" s="5"/>
      <c r="B37" s="15"/>
      <c r="C37" s="16"/>
      <c r="D37" s="16"/>
      <c r="E37" s="16"/>
      <c r="F37" s="17"/>
      <c r="G37" s="17"/>
      <c r="K37" s="119"/>
      <c r="IP37" s="1"/>
      <c r="IQ37" s="1"/>
      <c r="IR37" s="1"/>
      <c r="IS37" s="1"/>
      <c r="IT37" s="1"/>
      <c r="IU37" s="1"/>
    </row>
    <row r="38" spans="1:255" ht="12" customHeight="1" x14ac:dyDescent="0.25">
      <c r="A38" s="5"/>
      <c r="B38" s="107" t="s">
        <v>25</v>
      </c>
      <c r="C38" s="108"/>
      <c r="D38" s="109"/>
      <c r="E38" s="109"/>
      <c r="F38" s="110"/>
      <c r="G38" s="111"/>
      <c r="IP38" s="1"/>
      <c r="IQ38" s="1"/>
      <c r="IR38" s="1"/>
      <c r="IS38" s="1"/>
      <c r="IT38" s="1"/>
      <c r="IU38" s="1"/>
    </row>
    <row r="39" spans="1:255" ht="24" customHeight="1" x14ac:dyDescent="0.25">
      <c r="A39" s="5"/>
      <c r="B39" s="112" t="s">
        <v>15</v>
      </c>
      <c r="C39" s="113" t="s">
        <v>16</v>
      </c>
      <c r="D39" s="113" t="s">
        <v>17</v>
      </c>
      <c r="E39" s="112" t="s">
        <v>18</v>
      </c>
      <c r="F39" s="113" t="s">
        <v>19</v>
      </c>
      <c r="G39" s="112" t="s">
        <v>20</v>
      </c>
      <c r="IP39" s="1"/>
      <c r="IQ39" s="1"/>
      <c r="IR39" s="1"/>
      <c r="IS39" s="1"/>
      <c r="IT39" s="1"/>
      <c r="IU39" s="1"/>
    </row>
    <row r="40" spans="1:255" s="96" customFormat="1" ht="12" customHeight="1" x14ac:dyDescent="0.25">
      <c r="A40" s="89"/>
      <c r="B40" s="114" t="s">
        <v>27</v>
      </c>
      <c r="C40" s="115" t="s">
        <v>26</v>
      </c>
      <c r="D40" s="115">
        <v>0.4</v>
      </c>
      <c r="E40" s="115" t="s">
        <v>94</v>
      </c>
      <c r="F40" s="116">
        <v>237500</v>
      </c>
      <c r="G40" s="117">
        <f t="shared" ref="G40:G46" si="1">+F40*D40</f>
        <v>95000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</row>
    <row r="41" spans="1:255" s="96" customFormat="1" ht="12" customHeight="1" x14ac:dyDescent="0.25">
      <c r="A41" s="89"/>
      <c r="B41" s="114" t="s">
        <v>95</v>
      </c>
      <c r="C41" s="115" t="s">
        <v>26</v>
      </c>
      <c r="D41" s="115">
        <v>0.4</v>
      </c>
      <c r="E41" s="115" t="s">
        <v>94</v>
      </c>
      <c r="F41" s="116">
        <v>150000</v>
      </c>
      <c r="G41" s="117">
        <f t="shared" si="1"/>
        <v>60000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</row>
    <row r="42" spans="1:255" s="96" customFormat="1" ht="12" customHeight="1" x14ac:dyDescent="0.25">
      <c r="A42" s="89"/>
      <c r="B42" s="114" t="s">
        <v>96</v>
      </c>
      <c r="C42" s="115" t="s">
        <v>26</v>
      </c>
      <c r="D42" s="115">
        <v>0.3</v>
      </c>
      <c r="E42" s="115" t="s">
        <v>94</v>
      </c>
      <c r="F42" s="116">
        <v>166670</v>
      </c>
      <c r="G42" s="117">
        <f t="shared" si="1"/>
        <v>50001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</row>
    <row r="43" spans="1:255" s="96" customFormat="1" ht="12" customHeight="1" x14ac:dyDescent="0.25">
      <c r="A43" s="89"/>
      <c r="B43" s="114" t="s">
        <v>97</v>
      </c>
      <c r="C43" s="115" t="s">
        <v>26</v>
      </c>
      <c r="D43" s="115">
        <v>0.2</v>
      </c>
      <c r="E43" s="115" t="s">
        <v>98</v>
      </c>
      <c r="F43" s="116">
        <v>150000</v>
      </c>
      <c r="G43" s="117">
        <f t="shared" si="1"/>
        <v>30000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</row>
    <row r="44" spans="1:255" s="96" customFormat="1" ht="12" customHeight="1" x14ac:dyDescent="0.25">
      <c r="A44" s="89"/>
      <c r="B44" s="114" t="s">
        <v>99</v>
      </c>
      <c r="C44" s="115" t="s">
        <v>26</v>
      </c>
      <c r="D44" s="115">
        <v>0.2</v>
      </c>
      <c r="E44" s="115" t="s">
        <v>100</v>
      </c>
      <c r="F44" s="116">
        <v>180000</v>
      </c>
      <c r="G44" s="117">
        <f t="shared" si="1"/>
        <v>36000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</row>
    <row r="45" spans="1:255" s="96" customFormat="1" ht="12" customHeight="1" x14ac:dyDescent="0.25">
      <c r="A45" s="89"/>
      <c r="B45" s="114" t="s">
        <v>89</v>
      </c>
      <c r="C45" s="115" t="s">
        <v>26</v>
      </c>
      <c r="D45" s="115">
        <v>7</v>
      </c>
      <c r="E45" s="115" t="s">
        <v>94</v>
      </c>
      <c r="F45" s="116">
        <v>30000</v>
      </c>
      <c r="G45" s="117">
        <f t="shared" si="1"/>
        <v>210000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</row>
    <row r="46" spans="1:255" s="96" customFormat="1" ht="12" customHeight="1" x14ac:dyDescent="0.25">
      <c r="A46" s="89"/>
      <c r="B46" s="114" t="s">
        <v>101</v>
      </c>
      <c r="C46" s="115" t="s">
        <v>26</v>
      </c>
      <c r="D46" s="115">
        <v>1</v>
      </c>
      <c r="E46" s="115" t="s">
        <v>102</v>
      </c>
      <c r="F46" s="116">
        <v>200000</v>
      </c>
      <c r="G46" s="117">
        <f t="shared" si="1"/>
        <v>200000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</row>
    <row r="47" spans="1:255" ht="12" customHeight="1" x14ac:dyDescent="0.25">
      <c r="A47" s="35"/>
      <c r="B47" s="120" t="s">
        <v>28</v>
      </c>
      <c r="C47" s="121"/>
      <c r="D47" s="121"/>
      <c r="E47" s="121"/>
      <c r="F47" s="122"/>
      <c r="G47" s="123">
        <f>SUM(G40:G46)</f>
        <v>681001</v>
      </c>
      <c r="IP47" s="1"/>
      <c r="IQ47" s="1"/>
      <c r="IR47" s="1"/>
      <c r="IS47" s="1"/>
      <c r="IT47" s="1"/>
      <c r="IU47" s="1"/>
    </row>
    <row r="48" spans="1:255" ht="12" customHeight="1" x14ac:dyDescent="0.25">
      <c r="A48" s="35"/>
      <c r="B48" s="15"/>
      <c r="C48" s="16"/>
      <c r="D48" s="16"/>
      <c r="E48" s="16"/>
      <c r="F48" s="17"/>
      <c r="G48" s="17"/>
      <c r="IP48" s="1"/>
      <c r="IQ48" s="1"/>
      <c r="IR48" s="1"/>
      <c r="IS48" s="1"/>
      <c r="IT48" s="1"/>
      <c r="IU48" s="1"/>
    </row>
    <row r="49" spans="1:255" ht="12" customHeight="1" x14ac:dyDescent="0.25">
      <c r="A49" s="5"/>
      <c r="B49" s="107" t="s">
        <v>29</v>
      </c>
      <c r="C49" s="108"/>
      <c r="D49" s="109"/>
      <c r="E49" s="109"/>
      <c r="F49" s="110"/>
      <c r="G49" s="111"/>
      <c r="IP49" s="1"/>
      <c r="IQ49" s="1"/>
      <c r="IR49" s="1"/>
      <c r="IS49" s="1"/>
      <c r="IT49" s="1"/>
      <c r="IU49" s="1"/>
    </row>
    <row r="50" spans="1:255" ht="24" customHeight="1" x14ac:dyDescent="0.25">
      <c r="A50" s="5"/>
      <c r="B50" s="112" t="s">
        <v>30</v>
      </c>
      <c r="C50" s="113" t="s">
        <v>31</v>
      </c>
      <c r="D50" s="113" t="s">
        <v>32</v>
      </c>
      <c r="E50" s="112" t="s">
        <v>18</v>
      </c>
      <c r="F50" s="113" t="s">
        <v>19</v>
      </c>
      <c r="G50" s="112" t="s">
        <v>20</v>
      </c>
      <c r="IP50" s="1"/>
      <c r="IQ50" s="1"/>
      <c r="IR50" s="1"/>
      <c r="IS50" s="1"/>
      <c r="IT50" s="1"/>
      <c r="IU50" s="1"/>
    </row>
    <row r="51" spans="1:255" s="96" customFormat="1" ht="12" customHeight="1" x14ac:dyDescent="0.25">
      <c r="A51" s="89"/>
      <c r="B51" s="124" t="s">
        <v>131</v>
      </c>
      <c r="C51" s="115"/>
      <c r="D51" s="115"/>
      <c r="E51" s="115"/>
      <c r="F51" s="116"/>
      <c r="G51" s="117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</row>
    <row r="52" spans="1:255" s="96" customFormat="1" ht="12" customHeight="1" x14ac:dyDescent="0.25">
      <c r="A52" s="89"/>
      <c r="B52" s="114" t="s">
        <v>103</v>
      </c>
      <c r="C52" s="115" t="s">
        <v>104</v>
      </c>
      <c r="D52" s="115">
        <v>10000</v>
      </c>
      <c r="E52" s="115" t="s">
        <v>105</v>
      </c>
      <c r="F52" s="116">
        <v>180</v>
      </c>
      <c r="G52" s="117">
        <f>+F52*D52</f>
        <v>1800000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</row>
    <row r="53" spans="1:255" s="96" customFormat="1" ht="12" customHeight="1" x14ac:dyDescent="0.25">
      <c r="A53" s="89"/>
      <c r="B53" s="124" t="s">
        <v>33</v>
      </c>
      <c r="C53" s="115"/>
      <c r="D53" s="115"/>
      <c r="E53" s="115"/>
      <c r="F53" s="116"/>
      <c r="G53" s="117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</row>
    <row r="54" spans="1:255" s="96" customFormat="1" ht="12" customHeight="1" x14ac:dyDescent="0.25">
      <c r="A54" s="89"/>
      <c r="B54" s="114" t="s">
        <v>106</v>
      </c>
      <c r="C54" s="115" t="s">
        <v>34</v>
      </c>
      <c r="D54" s="115">
        <v>450</v>
      </c>
      <c r="E54" s="115" t="s">
        <v>105</v>
      </c>
      <c r="F54" s="116">
        <v>1160</v>
      </c>
      <c r="G54" s="117">
        <f>+F54*D54</f>
        <v>522000</v>
      </c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</row>
    <row r="55" spans="1:255" s="96" customFormat="1" ht="12" customHeight="1" x14ac:dyDescent="0.25">
      <c r="A55" s="89"/>
      <c r="B55" s="114" t="s">
        <v>107</v>
      </c>
      <c r="C55" s="115" t="s">
        <v>34</v>
      </c>
      <c r="D55" s="115">
        <v>300</v>
      </c>
      <c r="E55" s="115" t="s">
        <v>85</v>
      </c>
      <c r="F55" s="116">
        <v>1200</v>
      </c>
      <c r="G55" s="117">
        <f>+F55*D55</f>
        <v>360000</v>
      </c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</row>
    <row r="56" spans="1:255" s="96" customFormat="1" ht="12" customHeight="1" x14ac:dyDescent="0.25">
      <c r="A56" s="89"/>
      <c r="B56" s="114" t="s">
        <v>108</v>
      </c>
      <c r="C56" s="115" t="s">
        <v>34</v>
      </c>
      <c r="D56" s="115">
        <v>350</v>
      </c>
      <c r="E56" s="115" t="s">
        <v>85</v>
      </c>
      <c r="F56" s="116">
        <v>1920</v>
      </c>
      <c r="G56" s="117">
        <f>+F56*D56</f>
        <v>672000</v>
      </c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5"/>
      <c r="IK56" s="95"/>
      <c r="IL56" s="95"/>
      <c r="IM56" s="95"/>
      <c r="IN56" s="95"/>
      <c r="IO56" s="95"/>
      <c r="IP56" s="95"/>
      <c r="IQ56" s="95"/>
      <c r="IR56" s="95"/>
      <c r="IS56" s="95"/>
      <c r="IT56" s="95"/>
      <c r="IU56" s="95"/>
    </row>
    <row r="57" spans="1:255" s="96" customFormat="1" ht="12" customHeight="1" x14ac:dyDescent="0.25">
      <c r="A57" s="89"/>
      <c r="B57" s="124" t="s">
        <v>109</v>
      </c>
      <c r="C57" s="115"/>
      <c r="D57" s="115"/>
      <c r="E57" s="115"/>
      <c r="F57" s="116"/>
      <c r="G57" s="117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5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5"/>
    </row>
    <row r="58" spans="1:255" s="96" customFormat="1" ht="12" customHeight="1" x14ac:dyDescent="0.25">
      <c r="A58" s="89"/>
      <c r="B58" s="114" t="s">
        <v>110</v>
      </c>
      <c r="C58" s="115" t="s">
        <v>34</v>
      </c>
      <c r="D58" s="115">
        <v>3</v>
      </c>
      <c r="E58" s="115" t="s">
        <v>83</v>
      </c>
      <c r="F58" s="116">
        <v>87700</v>
      </c>
      <c r="G58" s="117">
        <f>+F58*D58</f>
        <v>263100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</row>
    <row r="59" spans="1:255" s="96" customFormat="1" ht="12" customHeight="1" x14ac:dyDescent="0.25">
      <c r="A59" s="89"/>
      <c r="B59" s="114" t="s">
        <v>115</v>
      </c>
      <c r="C59" s="115" t="s">
        <v>111</v>
      </c>
      <c r="D59" s="115">
        <v>5</v>
      </c>
      <c r="E59" s="115" t="s">
        <v>87</v>
      </c>
      <c r="F59" s="116">
        <v>32000</v>
      </c>
      <c r="G59" s="117">
        <f>+D59*F59</f>
        <v>160000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  <c r="GF59" s="95"/>
      <c r="GG59" s="95"/>
      <c r="GH59" s="95"/>
      <c r="GI59" s="95"/>
      <c r="GJ59" s="95"/>
      <c r="GK59" s="95"/>
      <c r="GL59" s="95"/>
      <c r="GM59" s="95"/>
      <c r="GN59" s="95"/>
      <c r="GO59" s="95"/>
      <c r="GP59" s="95"/>
      <c r="GQ59" s="95"/>
      <c r="GR59" s="95"/>
      <c r="GS59" s="95"/>
      <c r="GT59" s="95"/>
      <c r="GU59" s="95"/>
      <c r="GV59" s="95"/>
      <c r="GW59" s="95"/>
      <c r="GX59" s="95"/>
      <c r="GY59" s="95"/>
      <c r="GZ59" s="95"/>
      <c r="HA59" s="95"/>
      <c r="HB59" s="95"/>
      <c r="HC59" s="95"/>
      <c r="HD59" s="95"/>
      <c r="HE59" s="95"/>
      <c r="HF59" s="95"/>
      <c r="HG59" s="95"/>
      <c r="HH59" s="95"/>
      <c r="HI59" s="95"/>
      <c r="HJ59" s="95"/>
      <c r="HK59" s="95"/>
      <c r="HL59" s="95"/>
      <c r="HM59" s="95"/>
      <c r="HN59" s="95"/>
      <c r="HO59" s="95"/>
      <c r="HP59" s="95"/>
      <c r="HQ59" s="95"/>
      <c r="HR59" s="95"/>
      <c r="HS59" s="95"/>
      <c r="HT59" s="95"/>
      <c r="HU59" s="95"/>
      <c r="HV59" s="95"/>
      <c r="HW59" s="95"/>
      <c r="HX59" s="95"/>
      <c r="HY59" s="95"/>
      <c r="HZ59" s="95"/>
      <c r="IA59" s="95"/>
      <c r="IB59" s="95"/>
      <c r="IC59" s="95"/>
      <c r="ID59" s="95"/>
      <c r="IE59" s="95"/>
      <c r="IF59" s="95"/>
      <c r="IG59" s="95"/>
      <c r="IH59" s="95"/>
      <c r="II59" s="95"/>
      <c r="IJ59" s="95"/>
      <c r="IK59" s="95"/>
      <c r="IL59" s="95"/>
      <c r="IM59" s="95"/>
      <c r="IN59" s="95"/>
      <c r="IO59" s="95"/>
      <c r="IP59" s="95"/>
      <c r="IQ59" s="95"/>
      <c r="IR59" s="95"/>
      <c r="IS59" s="95"/>
      <c r="IT59" s="95"/>
      <c r="IU59" s="95"/>
    </row>
    <row r="60" spans="1:255" s="96" customFormat="1" ht="12" customHeight="1" x14ac:dyDescent="0.25">
      <c r="A60" s="89"/>
      <c r="B60" s="124" t="s">
        <v>35</v>
      </c>
      <c r="C60" s="115"/>
      <c r="D60" s="115"/>
      <c r="E60" s="115"/>
      <c r="F60" s="116"/>
      <c r="G60" s="117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</row>
    <row r="61" spans="1:255" s="96" customFormat="1" ht="12" customHeight="1" x14ac:dyDescent="0.25">
      <c r="A61" s="89"/>
      <c r="B61" s="114" t="s">
        <v>116</v>
      </c>
      <c r="C61" s="115" t="s">
        <v>111</v>
      </c>
      <c r="D61" s="115">
        <v>5</v>
      </c>
      <c r="E61" s="115" t="s">
        <v>83</v>
      </c>
      <c r="F61" s="116">
        <v>7704</v>
      </c>
      <c r="G61" s="117">
        <f>+D61*F61</f>
        <v>38520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</row>
    <row r="62" spans="1:255" s="96" customFormat="1" ht="12" customHeight="1" x14ac:dyDescent="0.25">
      <c r="A62" s="89"/>
      <c r="B62" s="124" t="s">
        <v>36</v>
      </c>
      <c r="C62" s="115"/>
      <c r="D62" s="115"/>
      <c r="E62" s="115"/>
      <c r="F62" s="116"/>
      <c r="G62" s="117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5"/>
      <c r="GB62" s="95"/>
      <c r="GC62" s="95"/>
      <c r="GD62" s="95"/>
      <c r="GE62" s="95"/>
      <c r="GF62" s="95"/>
      <c r="GG62" s="95"/>
      <c r="GH62" s="95"/>
      <c r="GI62" s="95"/>
      <c r="GJ62" s="95"/>
      <c r="GK62" s="95"/>
      <c r="GL62" s="95"/>
      <c r="GM62" s="95"/>
      <c r="GN62" s="95"/>
      <c r="GO62" s="95"/>
      <c r="GP62" s="95"/>
      <c r="GQ62" s="95"/>
      <c r="GR62" s="95"/>
      <c r="GS62" s="95"/>
      <c r="GT62" s="95"/>
      <c r="GU62" s="95"/>
      <c r="GV62" s="95"/>
      <c r="GW62" s="95"/>
      <c r="GX62" s="95"/>
      <c r="GY62" s="95"/>
      <c r="GZ62" s="95"/>
      <c r="HA62" s="95"/>
      <c r="HB62" s="95"/>
      <c r="HC62" s="95"/>
      <c r="HD62" s="95"/>
      <c r="HE62" s="95"/>
      <c r="HF62" s="95"/>
      <c r="HG62" s="95"/>
      <c r="HH62" s="95"/>
      <c r="HI62" s="95"/>
      <c r="HJ62" s="95"/>
      <c r="HK62" s="95"/>
      <c r="HL62" s="95"/>
      <c r="HM62" s="95"/>
      <c r="HN62" s="95"/>
      <c r="HO62" s="95"/>
      <c r="HP62" s="95"/>
      <c r="HQ62" s="95"/>
      <c r="HR62" s="95"/>
      <c r="HS62" s="95"/>
      <c r="HT62" s="95"/>
      <c r="HU62" s="95"/>
      <c r="HV62" s="95"/>
      <c r="HW62" s="95"/>
      <c r="HX62" s="95"/>
      <c r="HY62" s="95"/>
      <c r="HZ62" s="95"/>
      <c r="IA62" s="95"/>
      <c r="IB62" s="95"/>
      <c r="IC62" s="95"/>
      <c r="ID62" s="95"/>
      <c r="IE62" s="95"/>
      <c r="IF62" s="95"/>
      <c r="IG62" s="95"/>
      <c r="IH62" s="95"/>
      <c r="II62" s="95"/>
      <c r="IJ62" s="95"/>
      <c r="IK62" s="95"/>
      <c r="IL62" s="95"/>
      <c r="IM62" s="95"/>
      <c r="IN62" s="95"/>
      <c r="IO62" s="95"/>
      <c r="IP62" s="95"/>
      <c r="IQ62" s="95"/>
      <c r="IR62" s="95"/>
      <c r="IS62" s="95"/>
      <c r="IT62" s="95"/>
      <c r="IU62" s="95"/>
    </row>
    <row r="63" spans="1:255" s="96" customFormat="1" ht="12" customHeight="1" x14ac:dyDescent="0.25">
      <c r="A63" s="89"/>
      <c r="B63" s="114" t="s">
        <v>112</v>
      </c>
      <c r="C63" s="115" t="s">
        <v>34</v>
      </c>
      <c r="D63" s="115">
        <v>0.5</v>
      </c>
      <c r="E63" s="115" t="s">
        <v>87</v>
      </c>
      <c r="F63" s="116">
        <v>370000</v>
      </c>
      <c r="G63" s="117">
        <f>F63*D63</f>
        <v>185000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</row>
    <row r="64" spans="1:255" s="96" customFormat="1" ht="12" customHeight="1" x14ac:dyDescent="0.25">
      <c r="A64" s="89"/>
      <c r="B64" s="114" t="s">
        <v>117</v>
      </c>
      <c r="C64" s="115" t="s">
        <v>111</v>
      </c>
      <c r="D64" s="115">
        <v>0.2</v>
      </c>
      <c r="E64" s="115" t="s">
        <v>87</v>
      </c>
      <c r="F64" s="116">
        <v>32040</v>
      </c>
      <c r="G64" s="117">
        <f>F64*D64</f>
        <v>6408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5"/>
      <c r="GF64" s="95"/>
      <c r="GG64" s="95"/>
      <c r="GH64" s="95"/>
      <c r="GI64" s="95"/>
      <c r="GJ64" s="95"/>
      <c r="GK64" s="95"/>
      <c r="GL64" s="95"/>
      <c r="GM64" s="95"/>
      <c r="GN64" s="95"/>
      <c r="GO64" s="95"/>
      <c r="GP64" s="95"/>
      <c r="GQ64" s="95"/>
      <c r="GR64" s="95"/>
      <c r="GS64" s="95"/>
      <c r="GT64" s="95"/>
      <c r="GU64" s="95"/>
      <c r="GV64" s="95"/>
      <c r="GW64" s="95"/>
      <c r="GX64" s="95"/>
      <c r="GY64" s="95"/>
      <c r="GZ64" s="95"/>
      <c r="HA64" s="95"/>
      <c r="HB64" s="95"/>
      <c r="HC64" s="95"/>
      <c r="HD64" s="95"/>
      <c r="HE64" s="95"/>
      <c r="HF64" s="95"/>
      <c r="HG64" s="95"/>
      <c r="HH64" s="95"/>
      <c r="HI64" s="95"/>
      <c r="HJ64" s="95"/>
      <c r="HK64" s="95"/>
      <c r="HL64" s="95"/>
      <c r="HM64" s="95"/>
      <c r="HN64" s="95"/>
      <c r="HO64" s="95"/>
      <c r="HP64" s="95"/>
      <c r="HQ64" s="95"/>
      <c r="HR64" s="95"/>
      <c r="HS64" s="95"/>
      <c r="HT64" s="95"/>
      <c r="HU64" s="95"/>
      <c r="HV64" s="95"/>
      <c r="HW64" s="95"/>
      <c r="HX64" s="95"/>
      <c r="HY64" s="95"/>
      <c r="HZ64" s="95"/>
      <c r="IA64" s="95"/>
      <c r="IB64" s="95"/>
      <c r="IC64" s="95"/>
      <c r="ID64" s="95"/>
      <c r="IE64" s="95"/>
      <c r="IF64" s="95"/>
      <c r="IG64" s="95"/>
      <c r="IH64" s="95"/>
      <c r="II64" s="95"/>
      <c r="IJ64" s="95"/>
      <c r="IK64" s="95"/>
      <c r="IL64" s="95"/>
      <c r="IM64" s="95"/>
      <c r="IN64" s="95"/>
      <c r="IO64" s="95"/>
      <c r="IP64" s="95"/>
      <c r="IQ64" s="95"/>
      <c r="IR64" s="95"/>
      <c r="IS64" s="95"/>
      <c r="IT64" s="95"/>
      <c r="IU64" s="95"/>
    </row>
    <row r="65" spans="1:255" s="96" customFormat="1" ht="12" customHeight="1" x14ac:dyDescent="0.25">
      <c r="A65" s="89"/>
      <c r="B65" s="114" t="s">
        <v>118</v>
      </c>
      <c r="C65" s="115" t="s">
        <v>111</v>
      </c>
      <c r="D65" s="115">
        <v>0.6</v>
      </c>
      <c r="E65" s="115" t="s">
        <v>87</v>
      </c>
      <c r="F65" s="116">
        <v>24460</v>
      </c>
      <c r="G65" s="117">
        <f>F65*D65</f>
        <v>14676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95"/>
      <c r="GB65" s="95"/>
      <c r="GC65" s="95"/>
      <c r="GD65" s="95"/>
      <c r="GE65" s="95"/>
      <c r="GF65" s="95"/>
      <c r="GG65" s="95"/>
      <c r="GH65" s="95"/>
      <c r="GI65" s="95"/>
      <c r="GJ65" s="95"/>
      <c r="GK65" s="95"/>
      <c r="GL65" s="95"/>
      <c r="GM65" s="95"/>
      <c r="GN65" s="95"/>
      <c r="GO65" s="95"/>
      <c r="GP65" s="95"/>
      <c r="GQ65" s="95"/>
      <c r="GR65" s="95"/>
      <c r="GS65" s="95"/>
      <c r="GT65" s="95"/>
      <c r="GU65" s="95"/>
      <c r="GV65" s="95"/>
      <c r="GW65" s="95"/>
      <c r="GX65" s="95"/>
      <c r="GY65" s="95"/>
      <c r="GZ65" s="95"/>
      <c r="HA65" s="95"/>
      <c r="HB65" s="95"/>
      <c r="HC65" s="95"/>
      <c r="HD65" s="95"/>
      <c r="HE65" s="95"/>
      <c r="HF65" s="95"/>
      <c r="HG65" s="95"/>
      <c r="HH65" s="95"/>
      <c r="HI65" s="95"/>
      <c r="HJ65" s="95"/>
      <c r="HK65" s="95"/>
      <c r="HL65" s="95"/>
      <c r="HM65" s="95"/>
      <c r="HN65" s="95"/>
      <c r="HO65" s="95"/>
      <c r="HP65" s="95"/>
      <c r="HQ65" s="95"/>
      <c r="HR65" s="95"/>
      <c r="HS65" s="95"/>
      <c r="HT65" s="95"/>
      <c r="HU65" s="95"/>
      <c r="HV65" s="95"/>
      <c r="HW65" s="95"/>
      <c r="HX65" s="95"/>
      <c r="HY65" s="95"/>
      <c r="HZ65" s="95"/>
      <c r="IA65" s="95"/>
      <c r="IB65" s="95"/>
      <c r="IC65" s="95"/>
      <c r="ID65" s="95"/>
      <c r="IE65" s="95"/>
      <c r="IF65" s="95"/>
      <c r="IG65" s="95"/>
      <c r="IH65" s="95"/>
      <c r="II65" s="95"/>
      <c r="IJ65" s="95"/>
      <c r="IK65" s="95"/>
      <c r="IL65" s="95"/>
      <c r="IM65" s="95"/>
      <c r="IN65" s="95"/>
      <c r="IO65" s="95"/>
      <c r="IP65" s="95"/>
      <c r="IQ65" s="95"/>
      <c r="IR65" s="95"/>
      <c r="IS65" s="95"/>
      <c r="IT65" s="95"/>
      <c r="IU65" s="95"/>
    </row>
    <row r="66" spans="1:255" ht="11.25" customHeight="1" x14ac:dyDescent="0.25">
      <c r="B66" s="18" t="s">
        <v>37</v>
      </c>
      <c r="C66" s="19"/>
      <c r="D66" s="19"/>
      <c r="E66" s="19"/>
      <c r="F66" s="20"/>
      <c r="G66" s="21">
        <f>SUM(G52:G65)</f>
        <v>4021704</v>
      </c>
      <c r="IP66" s="1"/>
      <c r="IQ66" s="1"/>
      <c r="IR66" s="1"/>
      <c r="IS66" s="1"/>
      <c r="IT66" s="1"/>
      <c r="IU66" s="1"/>
    </row>
    <row r="67" spans="1:255" ht="11.25" customHeight="1" x14ac:dyDescent="0.25">
      <c r="B67" s="15"/>
      <c r="C67" s="16"/>
      <c r="D67" s="16"/>
      <c r="E67" s="22"/>
      <c r="F67" s="17"/>
      <c r="G67" s="17"/>
      <c r="IP67" s="1"/>
      <c r="IQ67" s="1"/>
      <c r="IR67" s="1"/>
      <c r="IS67" s="1"/>
      <c r="IT67" s="1"/>
      <c r="IU67" s="1"/>
    </row>
    <row r="68" spans="1:255" ht="12" customHeight="1" x14ac:dyDescent="0.25">
      <c r="A68" s="5"/>
      <c r="B68" s="107" t="s">
        <v>38</v>
      </c>
      <c r="C68" s="108"/>
      <c r="D68" s="109"/>
      <c r="E68" s="109"/>
      <c r="F68" s="110"/>
      <c r="G68" s="111"/>
      <c r="IP68" s="1"/>
      <c r="IQ68" s="1"/>
      <c r="IR68" s="1"/>
      <c r="IS68" s="1"/>
      <c r="IT68" s="1"/>
      <c r="IU68" s="1"/>
    </row>
    <row r="69" spans="1:255" ht="24" customHeight="1" x14ac:dyDescent="0.25">
      <c r="A69" s="5"/>
      <c r="B69" s="112" t="s">
        <v>39</v>
      </c>
      <c r="C69" s="113" t="s">
        <v>31</v>
      </c>
      <c r="D69" s="113" t="s">
        <v>32</v>
      </c>
      <c r="E69" s="112" t="s">
        <v>18</v>
      </c>
      <c r="F69" s="113" t="s">
        <v>19</v>
      </c>
      <c r="G69" s="112" t="s">
        <v>20</v>
      </c>
      <c r="IP69" s="1"/>
      <c r="IQ69" s="1"/>
      <c r="IR69" s="1"/>
      <c r="IS69" s="1"/>
      <c r="IT69" s="1"/>
      <c r="IU69" s="1"/>
    </row>
    <row r="70" spans="1:255" s="96" customFormat="1" ht="12" customHeight="1" x14ac:dyDescent="0.25">
      <c r="A70" s="89"/>
      <c r="B70" s="114" t="s">
        <v>121</v>
      </c>
      <c r="C70" s="115" t="s">
        <v>34</v>
      </c>
      <c r="D70" s="115">
        <v>250</v>
      </c>
      <c r="E70" s="115" t="s">
        <v>123</v>
      </c>
      <c r="F70" s="116">
        <v>1400</v>
      </c>
      <c r="G70" s="126">
        <f t="shared" ref="G70:G71" si="2">(D70*F70)</f>
        <v>350000</v>
      </c>
      <c r="H70" s="12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5"/>
      <c r="CP70" s="95"/>
      <c r="CQ70" s="95"/>
      <c r="CR70" s="95"/>
      <c r="CS70" s="95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5"/>
      <c r="FX70" s="95"/>
      <c r="FY70" s="95"/>
      <c r="FZ70" s="95"/>
      <c r="GA70" s="95"/>
      <c r="GB70" s="95"/>
      <c r="GC70" s="95"/>
      <c r="GD70" s="95"/>
      <c r="GE70" s="95"/>
      <c r="GF70" s="95"/>
      <c r="GG70" s="95"/>
      <c r="GH70" s="95"/>
      <c r="GI70" s="95"/>
      <c r="GJ70" s="95"/>
      <c r="GK70" s="95"/>
      <c r="GL70" s="95"/>
      <c r="GM70" s="95"/>
      <c r="GN70" s="95"/>
      <c r="GO70" s="95"/>
      <c r="GP70" s="95"/>
      <c r="GQ70" s="95"/>
      <c r="GR70" s="95"/>
      <c r="GS70" s="95"/>
      <c r="GT70" s="95"/>
      <c r="GU70" s="95"/>
      <c r="GV70" s="95"/>
      <c r="GW70" s="95"/>
      <c r="GX70" s="95"/>
      <c r="GY70" s="95"/>
      <c r="GZ70" s="95"/>
      <c r="HA70" s="95"/>
      <c r="HB70" s="95"/>
      <c r="HC70" s="95"/>
      <c r="HD70" s="95"/>
      <c r="HE70" s="95"/>
      <c r="HF70" s="95"/>
      <c r="HG70" s="95"/>
      <c r="HH70" s="95"/>
      <c r="HI70" s="95"/>
      <c r="HJ70" s="95"/>
      <c r="HK70" s="95"/>
      <c r="HL70" s="95"/>
      <c r="HM70" s="95"/>
      <c r="HN70" s="95"/>
      <c r="HO70" s="95"/>
      <c r="HP70" s="95"/>
      <c r="HQ70" s="95"/>
      <c r="HR70" s="95"/>
      <c r="HS70" s="95"/>
      <c r="HT70" s="95"/>
      <c r="HU70" s="95"/>
      <c r="HV70" s="95"/>
      <c r="HW70" s="95"/>
      <c r="HX70" s="95"/>
      <c r="HY70" s="95"/>
      <c r="HZ70" s="95"/>
      <c r="IA70" s="95"/>
      <c r="IB70" s="95"/>
      <c r="IC70" s="95"/>
      <c r="ID70" s="95"/>
      <c r="IE70" s="95"/>
      <c r="IF70" s="95"/>
      <c r="IG70" s="95"/>
      <c r="IH70" s="95"/>
      <c r="II70" s="95"/>
      <c r="IJ70" s="95"/>
      <c r="IK70" s="95"/>
      <c r="IL70" s="95"/>
      <c r="IM70" s="95"/>
      <c r="IN70" s="95"/>
      <c r="IO70" s="95"/>
      <c r="IP70" s="95"/>
      <c r="IQ70" s="95"/>
      <c r="IR70" s="95"/>
      <c r="IS70" s="95"/>
      <c r="IT70" s="95"/>
      <c r="IU70" s="95"/>
    </row>
    <row r="71" spans="1:255" s="96" customFormat="1" ht="12" customHeight="1" x14ac:dyDescent="0.25">
      <c r="A71" s="89"/>
      <c r="B71" s="114" t="s">
        <v>122</v>
      </c>
      <c r="C71" s="115" t="s">
        <v>34</v>
      </c>
      <c r="D71" s="115">
        <v>350</v>
      </c>
      <c r="E71" s="115" t="s">
        <v>123</v>
      </c>
      <c r="F71" s="116">
        <v>1400</v>
      </c>
      <c r="G71" s="126">
        <f t="shared" si="2"/>
        <v>490000</v>
      </c>
      <c r="H71" s="12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5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5"/>
      <c r="CU71" s="95"/>
      <c r="CV71" s="95"/>
      <c r="CW71" s="95"/>
      <c r="CX71" s="95"/>
      <c r="CY71" s="95"/>
      <c r="CZ71" s="95"/>
      <c r="DA71" s="95"/>
      <c r="DB71" s="95"/>
      <c r="DC71" s="95"/>
      <c r="DD71" s="95"/>
      <c r="DE71" s="95"/>
      <c r="DF71" s="95"/>
      <c r="DG71" s="95"/>
      <c r="DH71" s="95"/>
      <c r="DI71" s="95"/>
      <c r="DJ71" s="95"/>
      <c r="DK71" s="95"/>
      <c r="DL71" s="95"/>
      <c r="DM71" s="95"/>
      <c r="DN71" s="95"/>
      <c r="DO71" s="95"/>
      <c r="DP71" s="95"/>
      <c r="DQ71" s="95"/>
      <c r="DR71" s="95"/>
      <c r="DS71" s="95"/>
      <c r="DT71" s="95"/>
      <c r="DU71" s="95"/>
      <c r="DV71" s="95"/>
      <c r="DW71" s="95"/>
      <c r="DX71" s="95"/>
      <c r="DY71" s="95"/>
      <c r="DZ71" s="95"/>
      <c r="EA71" s="95"/>
      <c r="EB71" s="95"/>
      <c r="EC71" s="95"/>
      <c r="ED71" s="95"/>
      <c r="EE71" s="95"/>
      <c r="EF71" s="95"/>
      <c r="EG71" s="95"/>
      <c r="EH71" s="95"/>
      <c r="EI71" s="95"/>
      <c r="EJ71" s="95"/>
      <c r="EK71" s="95"/>
      <c r="EL71" s="95"/>
      <c r="EM71" s="95"/>
      <c r="EN71" s="95"/>
      <c r="EO71" s="95"/>
      <c r="EP71" s="95"/>
      <c r="EQ71" s="95"/>
      <c r="ER71" s="95"/>
      <c r="ES71" s="95"/>
      <c r="ET71" s="95"/>
      <c r="EU71" s="95"/>
      <c r="EV71" s="95"/>
      <c r="EW71" s="95"/>
      <c r="EX71" s="95"/>
      <c r="EY71" s="95"/>
      <c r="EZ71" s="95"/>
      <c r="FA71" s="95"/>
      <c r="FB71" s="95"/>
      <c r="FC71" s="95"/>
      <c r="FD71" s="95"/>
      <c r="FE71" s="95"/>
      <c r="FF71" s="95"/>
      <c r="FG71" s="95"/>
      <c r="FH71" s="95"/>
      <c r="FI71" s="95"/>
      <c r="FJ71" s="95"/>
      <c r="FK71" s="95"/>
      <c r="FL71" s="95"/>
      <c r="FM71" s="95"/>
      <c r="FN71" s="95"/>
      <c r="FO71" s="95"/>
      <c r="FP71" s="95"/>
      <c r="FQ71" s="95"/>
      <c r="FR71" s="95"/>
      <c r="FS71" s="95"/>
      <c r="FT71" s="95"/>
      <c r="FU71" s="95"/>
      <c r="FV71" s="95"/>
      <c r="FW71" s="95"/>
      <c r="FX71" s="95"/>
      <c r="FY71" s="95"/>
      <c r="FZ71" s="95"/>
      <c r="GA71" s="95"/>
      <c r="GB71" s="95"/>
      <c r="GC71" s="95"/>
      <c r="GD71" s="95"/>
      <c r="GE71" s="95"/>
      <c r="GF71" s="95"/>
      <c r="GG71" s="95"/>
      <c r="GH71" s="95"/>
      <c r="GI71" s="95"/>
      <c r="GJ71" s="95"/>
      <c r="GK71" s="95"/>
      <c r="GL71" s="95"/>
      <c r="GM71" s="95"/>
      <c r="GN71" s="95"/>
      <c r="GO71" s="95"/>
      <c r="GP71" s="95"/>
      <c r="GQ71" s="95"/>
      <c r="GR71" s="95"/>
      <c r="GS71" s="95"/>
      <c r="GT71" s="95"/>
      <c r="GU71" s="95"/>
      <c r="GV71" s="95"/>
      <c r="GW71" s="95"/>
      <c r="GX71" s="95"/>
      <c r="GY71" s="95"/>
      <c r="GZ71" s="95"/>
      <c r="HA71" s="95"/>
      <c r="HB71" s="95"/>
      <c r="HC71" s="95"/>
      <c r="HD71" s="95"/>
      <c r="HE71" s="95"/>
      <c r="HF71" s="95"/>
      <c r="HG71" s="95"/>
      <c r="HH71" s="95"/>
      <c r="HI71" s="95"/>
      <c r="HJ71" s="95"/>
      <c r="HK71" s="95"/>
      <c r="HL71" s="95"/>
      <c r="HM71" s="95"/>
      <c r="HN71" s="95"/>
      <c r="HO71" s="95"/>
      <c r="HP71" s="95"/>
      <c r="HQ71" s="95"/>
      <c r="HR71" s="95"/>
      <c r="HS71" s="95"/>
      <c r="HT71" s="95"/>
      <c r="HU71" s="95"/>
      <c r="HV71" s="95"/>
      <c r="HW71" s="95"/>
      <c r="HX71" s="95"/>
      <c r="HY71" s="95"/>
      <c r="HZ71" s="95"/>
      <c r="IA71" s="95"/>
      <c r="IB71" s="95"/>
      <c r="IC71" s="95"/>
      <c r="ID71" s="95"/>
      <c r="IE71" s="95"/>
      <c r="IF71" s="95"/>
      <c r="IG71" s="95"/>
      <c r="IH71" s="95"/>
      <c r="II71" s="95"/>
      <c r="IJ71" s="95"/>
      <c r="IK71" s="95"/>
      <c r="IL71" s="95"/>
      <c r="IM71" s="95"/>
      <c r="IN71" s="95"/>
      <c r="IO71" s="95"/>
      <c r="IP71" s="95"/>
      <c r="IQ71" s="95"/>
      <c r="IR71" s="95"/>
      <c r="IS71" s="95"/>
      <c r="IT71" s="95"/>
      <c r="IU71" s="95"/>
    </row>
    <row r="72" spans="1:255" s="96" customFormat="1" ht="12" customHeight="1" x14ac:dyDescent="0.25">
      <c r="A72" s="89"/>
      <c r="B72" s="114" t="s">
        <v>124</v>
      </c>
      <c r="C72" s="115" t="s">
        <v>126</v>
      </c>
      <c r="D72" s="115">
        <v>5</v>
      </c>
      <c r="E72" s="115" t="s">
        <v>127</v>
      </c>
      <c r="F72" s="116">
        <v>350000</v>
      </c>
      <c r="G72" s="117">
        <f>(D72*F72)</f>
        <v>1750000</v>
      </c>
      <c r="H72" s="12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5"/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  <c r="EN72" s="95"/>
      <c r="EO72" s="95"/>
      <c r="EP72" s="95"/>
      <c r="EQ72" s="95"/>
      <c r="ER72" s="95"/>
      <c r="ES72" s="95"/>
      <c r="ET72" s="95"/>
      <c r="EU72" s="95"/>
      <c r="EV72" s="95"/>
      <c r="EW72" s="95"/>
      <c r="EX72" s="95"/>
      <c r="EY72" s="95"/>
      <c r="EZ72" s="95"/>
      <c r="FA72" s="95"/>
      <c r="FB72" s="95"/>
      <c r="FC72" s="95"/>
      <c r="FD72" s="95"/>
      <c r="FE72" s="95"/>
      <c r="FF72" s="95"/>
      <c r="FG72" s="95"/>
      <c r="FH72" s="95"/>
      <c r="FI72" s="95"/>
      <c r="FJ72" s="95"/>
      <c r="FK72" s="95"/>
      <c r="FL72" s="95"/>
      <c r="FM72" s="95"/>
      <c r="FN72" s="95"/>
      <c r="FO72" s="95"/>
      <c r="FP72" s="95"/>
      <c r="FQ72" s="95"/>
      <c r="FR72" s="95"/>
      <c r="FS72" s="95"/>
      <c r="FT72" s="95"/>
      <c r="FU72" s="95"/>
      <c r="FV72" s="95"/>
      <c r="FW72" s="95"/>
      <c r="FX72" s="95"/>
      <c r="FY72" s="95"/>
      <c r="FZ72" s="95"/>
      <c r="GA72" s="95"/>
      <c r="GB72" s="95"/>
      <c r="GC72" s="95"/>
      <c r="GD72" s="95"/>
      <c r="GE72" s="95"/>
      <c r="GF72" s="95"/>
      <c r="GG72" s="95"/>
      <c r="GH72" s="95"/>
      <c r="GI72" s="95"/>
      <c r="GJ72" s="95"/>
      <c r="GK72" s="95"/>
      <c r="GL72" s="95"/>
      <c r="GM72" s="95"/>
      <c r="GN72" s="95"/>
      <c r="GO72" s="95"/>
      <c r="GP72" s="95"/>
      <c r="GQ72" s="95"/>
      <c r="GR72" s="95"/>
      <c r="GS72" s="95"/>
      <c r="GT72" s="95"/>
      <c r="GU72" s="95"/>
      <c r="GV72" s="95"/>
      <c r="GW72" s="95"/>
      <c r="GX72" s="95"/>
      <c r="GY72" s="95"/>
      <c r="GZ72" s="95"/>
      <c r="HA72" s="95"/>
      <c r="HB72" s="95"/>
      <c r="HC72" s="95"/>
      <c r="HD72" s="95"/>
      <c r="HE72" s="95"/>
      <c r="HF72" s="95"/>
      <c r="HG72" s="95"/>
      <c r="HH72" s="95"/>
      <c r="HI72" s="95"/>
      <c r="HJ72" s="95"/>
      <c r="HK72" s="95"/>
      <c r="HL72" s="95"/>
      <c r="HM72" s="95"/>
      <c r="HN72" s="95"/>
      <c r="HO72" s="95"/>
      <c r="HP72" s="95"/>
      <c r="HQ72" s="95"/>
      <c r="HR72" s="95"/>
      <c r="HS72" s="95"/>
      <c r="HT72" s="95"/>
      <c r="HU72" s="95"/>
      <c r="HV72" s="95"/>
      <c r="HW72" s="95"/>
      <c r="HX72" s="95"/>
      <c r="HY72" s="95"/>
      <c r="HZ72" s="95"/>
      <c r="IA72" s="95"/>
      <c r="IB72" s="95"/>
      <c r="IC72" s="95"/>
      <c r="ID72" s="95"/>
      <c r="IE72" s="95"/>
      <c r="IF72" s="95"/>
      <c r="IG72" s="95"/>
      <c r="IH72" s="95"/>
      <c r="II72" s="95"/>
      <c r="IJ72" s="95"/>
      <c r="IK72" s="95"/>
      <c r="IL72" s="95"/>
      <c r="IM72" s="95"/>
      <c r="IN72" s="95"/>
      <c r="IO72" s="95"/>
      <c r="IP72" s="95"/>
      <c r="IQ72" s="95"/>
      <c r="IR72" s="95"/>
      <c r="IS72" s="95"/>
      <c r="IT72" s="95"/>
      <c r="IU72" s="95"/>
    </row>
    <row r="73" spans="1:255" s="96" customFormat="1" ht="12" customHeight="1" x14ac:dyDescent="0.25">
      <c r="A73" s="89"/>
      <c r="B73" s="114" t="s">
        <v>125</v>
      </c>
      <c r="C73" s="115" t="s">
        <v>126</v>
      </c>
      <c r="D73" s="115">
        <v>5</v>
      </c>
      <c r="E73" s="115" t="s">
        <v>127</v>
      </c>
      <c r="F73" s="116">
        <v>180000</v>
      </c>
      <c r="G73" s="117">
        <f>(D73*F73)</f>
        <v>900000</v>
      </c>
      <c r="H73" s="12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5"/>
      <c r="CP73" s="95"/>
      <c r="CQ73" s="95"/>
      <c r="CR73" s="95"/>
      <c r="CS73" s="95"/>
      <c r="CT73" s="9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  <c r="EM73" s="95"/>
      <c r="EN73" s="95"/>
      <c r="EO73" s="95"/>
      <c r="EP73" s="95"/>
      <c r="EQ73" s="95"/>
      <c r="ER73" s="95"/>
      <c r="ES73" s="95"/>
      <c r="ET73" s="95"/>
      <c r="EU73" s="95"/>
      <c r="EV73" s="95"/>
      <c r="EW73" s="95"/>
      <c r="EX73" s="95"/>
      <c r="EY73" s="95"/>
      <c r="EZ73" s="95"/>
      <c r="FA73" s="95"/>
      <c r="FB73" s="95"/>
      <c r="FC73" s="95"/>
      <c r="FD73" s="95"/>
      <c r="FE73" s="95"/>
      <c r="FF73" s="95"/>
      <c r="FG73" s="95"/>
      <c r="FH73" s="95"/>
      <c r="FI73" s="95"/>
      <c r="FJ73" s="95"/>
      <c r="FK73" s="95"/>
      <c r="FL73" s="95"/>
      <c r="FM73" s="95"/>
      <c r="FN73" s="95"/>
      <c r="FO73" s="95"/>
      <c r="FP73" s="95"/>
      <c r="FQ73" s="95"/>
      <c r="FR73" s="95"/>
      <c r="FS73" s="95"/>
      <c r="FT73" s="95"/>
      <c r="FU73" s="95"/>
      <c r="FV73" s="95"/>
      <c r="FW73" s="95"/>
      <c r="FX73" s="95"/>
      <c r="FY73" s="95"/>
      <c r="FZ73" s="95"/>
      <c r="GA73" s="95"/>
      <c r="GB73" s="95"/>
      <c r="GC73" s="95"/>
      <c r="GD73" s="95"/>
      <c r="GE73" s="95"/>
      <c r="GF73" s="95"/>
      <c r="GG73" s="95"/>
      <c r="GH73" s="95"/>
      <c r="GI73" s="95"/>
      <c r="GJ73" s="95"/>
      <c r="GK73" s="95"/>
      <c r="GL73" s="95"/>
      <c r="GM73" s="95"/>
      <c r="GN73" s="95"/>
      <c r="GO73" s="95"/>
      <c r="GP73" s="95"/>
      <c r="GQ73" s="95"/>
      <c r="GR73" s="95"/>
      <c r="GS73" s="95"/>
      <c r="GT73" s="95"/>
      <c r="GU73" s="95"/>
      <c r="GV73" s="95"/>
      <c r="GW73" s="95"/>
      <c r="GX73" s="95"/>
      <c r="GY73" s="95"/>
      <c r="GZ73" s="95"/>
      <c r="HA73" s="95"/>
      <c r="HB73" s="95"/>
      <c r="HC73" s="95"/>
      <c r="HD73" s="95"/>
      <c r="HE73" s="95"/>
      <c r="HF73" s="95"/>
      <c r="HG73" s="95"/>
      <c r="HH73" s="95"/>
      <c r="HI73" s="95"/>
      <c r="HJ73" s="95"/>
      <c r="HK73" s="95"/>
      <c r="HL73" s="95"/>
      <c r="HM73" s="95"/>
      <c r="HN73" s="95"/>
      <c r="HO73" s="95"/>
      <c r="HP73" s="95"/>
      <c r="HQ73" s="95"/>
      <c r="HR73" s="95"/>
      <c r="HS73" s="95"/>
      <c r="HT73" s="95"/>
      <c r="HU73" s="95"/>
      <c r="HV73" s="95"/>
      <c r="HW73" s="95"/>
      <c r="HX73" s="95"/>
      <c r="HY73" s="95"/>
      <c r="HZ73" s="95"/>
      <c r="IA73" s="95"/>
      <c r="IB73" s="95"/>
      <c r="IC73" s="95"/>
      <c r="ID73" s="95"/>
      <c r="IE73" s="95"/>
      <c r="IF73" s="95"/>
      <c r="IG73" s="95"/>
      <c r="IH73" s="95"/>
      <c r="II73" s="95"/>
      <c r="IJ73" s="95"/>
      <c r="IK73" s="95"/>
      <c r="IL73" s="95"/>
      <c r="IM73" s="95"/>
      <c r="IN73" s="95"/>
      <c r="IO73" s="95"/>
      <c r="IP73" s="95"/>
      <c r="IQ73" s="95"/>
      <c r="IR73" s="95"/>
      <c r="IS73" s="95"/>
      <c r="IT73" s="95"/>
      <c r="IU73" s="95"/>
    </row>
    <row r="74" spans="1:255" ht="12" customHeight="1" x14ac:dyDescent="0.25">
      <c r="A74" s="35"/>
      <c r="B74" s="75" t="s">
        <v>40</v>
      </c>
      <c r="C74" s="76"/>
      <c r="D74" s="76"/>
      <c r="E74" s="76"/>
      <c r="F74" s="77"/>
      <c r="G74" s="78">
        <f>SUM(G70:G73)</f>
        <v>3490000</v>
      </c>
    </row>
    <row r="75" spans="1:255" ht="12" customHeight="1" x14ac:dyDescent="0.25">
      <c r="A75" s="35"/>
      <c r="B75" s="38"/>
      <c r="C75" s="38"/>
      <c r="D75" s="38"/>
      <c r="E75" s="38"/>
      <c r="F75" s="39"/>
      <c r="G75" s="39"/>
    </row>
    <row r="76" spans="1:255" ht="11.25" customHeight="1" x14ac:dyDescent="0.25">
      <c r="A76" s="35"/>
      <c r="B76" s="40" t="s">
        <v>41</v>
      </c>
      <c r="C76" s="41"/>
      <c r="D76" s="41"/>
      <c r="E76" s="41"/>
      <c r="F76" s="41"/>
      <c r="G76" s="79">
        <f>G31+G36+G47+G66+G74</f>
        <v>10942705</v>
      </c>
    </row>
    <row r="77" spans="1:255" ht="11.25" customHeight="1" x14ac:dyDescent="0.25">
      <c r="A77" s="35"/>
      <c r="B77" s="42" t="s">
        <v>42</v>
      </c>
      <c r="C77" s="24"/>
      <c r="D77" s="24"/>
      <c r="E77" s="24"/>
      <c r="F77" s="24"/>
      <c r="G77" s="80">
        <f>G76*0.05</f>
        <v>547135.25</v>
      </c>
    </row>
    <row r="78" spans="1:255" ht="11.25" customHeight="1" x14ac:dyDescent="0.25">
      <c r="A78" s="35"/>
      <c r="B78" s="43" t="s">
        <v>43</v>
      </c>
      <c r="C78" s="23"/>
      <c r="D78" s="23"/>
      <c r="E78" s="23"/>
      <c r="F78" s="23"/>
      <c r="G78" s="81">
        <f>G77+G76</f>
        <v>11489840.25</v>
      </c>
    </row>
    <row r="79" spans="1:255" ht="11.25" customHeight="1" x14ac:dyDescent="0.25">
      <c r="A79" s="35"/>
      <c r="B79" s="42" t="s">
        <v>44</v>
      </c>
      <c r="C79" s="24"/>
      <c r="D79" s="24"/>
      <c r="E79" s="24"/>
      <c r="F79" s="24"/>
      <c r="G79" s="80">
        <f>G12</f>
        <v>17500000</v>
      </c>
    </row>
    <row r="80" spans="1:255" ht="11.25" customHeight="1" x14ac:dyDescent="0.25">
      <c r="A80" s="35"/>
      <c r="B80" s="44" t="s">
        <v>45</v>
      </c>
      <c r="C80" s="45"/>
      <c r="D80" s="45"/>
      <c r="E80" s="45"/>
      <c r="F80" s="45"/>
      <c r="G80" s="82">
        <f>G79-G78</f>
        <v>6010159.75</v>
      </c>
    </row>
    <row r="81" spans="1:7" ht="12" customHeight="1" x14ac:dyDescent="0.25">
      <c r="A81" s="35"/>
      <c r="B81" s="36" t="s">
        <v>46</v>
      </c>
      <c r="C81" s="37"/>
      <c r="D81" s="37"/>
      <c r="E81" s="37"/>
      <c r="F81" s="37"/>
      <c r="G81" s="32"/>
    </row>
    <row r="82" spans="1:7" ht="12" customHeight="1" thickBot="1" x14ac:dyDescent="0.3">
      <c r="A82" s="35"/>
      <c r="B82" s="46"/>
      <c r="C82" s="37"/>
      <c r="D82" s="37"/>
      <c r="E82" s="37"/>
      <c r="F82" s="37"/>
      <c r="G82" s="32"/>
    </row>
    <row r="83" spans="1:7" ht="12" customHeight="1" x14ac:dyDescent="0.25">
      <c r="A83" s="35"/>
      <c r="B83" s="58" t="s">
        <v>47</v>
      </c>
      <c r="C83" s="59"/>
      <c r="D83" s="59"/>
      <c r="E83" s="59"/>
      <c r="F83" s="60"/>
      <c r="G83" s="32"/>
    </row>
    <row r="84" spans="1:7" ht="12" customHeight="1" x14ac:dyDescent="0.25">
      <c r="A84" s="35"/>
      <c r="B84" s="61" t="s">
        <v>48</v>
      </c>
      <c r="C84" s="34"/>
      <c r="D84" s="34"/>
      <c r="E84" s="34"/>
      <c r="F84" s="62"/>
      <c r="G84" s="32"/>
    </row>
    <row r="85" spans="1:7" ht="12.75" customHeight="1" x14ac:dyDescent="0.25">
      <c r="A85" s="35"/>
      <c r="B85" s="61" t="s">
        <v>49</v>
      </c>
      <c r="C85" s="34"/>
      <c r="D85" s="34"/>
      <c r="E85" s="34"/>
      <c r="F85" s="62"/>
      <c r="G85" s="32"/>
    </row>
    <row r="86" spans="1:7" ht="12.75" customHeight="1" x14ac:dyDescent="0.25">
      <c r="A86" s="35"/>
      <c r="B86" s="61" t="s">
        <v>132</v>
      </c>
      <c r="C86" s="34"/>
      <c r="D86" s="34"/>
      <c r="E86" s="34"/>
      <c r="F86" s="62"/>
      <c r="G86" s="32"/>
    </row>
    <row r="87" spans="1:7" ht="15" customHeight="1" x14ac:dyDescent="0.25">
      <c r="A87" s="35"/>
      <c r="B87" s="61" t="s">
        <v>50</v>
      </c>
      <c r="C87" s="34"/>
      <c r="D87" s="34"/>
      <c r="E87" s="34"/>
      <c r="F87" s="62"/>
      <c r="G87" s="32"/>
    </row>
    <row r="88" spans="1:7" ht="12" customHeight="1" x14ac:dyDescent="0.25">
      <c r="A88" s="35"/>
      <c r="B88" s="61" t="s">
        <v>51</v>
      </c>
      <c r="C88" s="34"/>
      <c r="D88" s="34"/>
      <c r="E88" s="34"/>
      <c r="F88" s="62"/>
      <c r="G88" s="32"/>
    </row>
    <row r="89" spans="1:7" ht="12" customHeight="1" x14ac:dyDescent="0.25">
      <c r="A89" s="35"/>
      <c r="B89" s="61" t="s">
        <v>52</v>
      </c>
      <c r="C89" s="34"/>
      <c r="D89" s="34"/>
      <c r="E89" s="34"/>
      <c r="F89" s="62"/>
      <c r="G89" s="32"/>
    </row>
    <row r="90" spans="1:7" ht="12" customHeight="1" x14ac:dyDescent="0.25">
      <c r="A90" s="35"/>
      <c r="B90" s="61" t="s">
        <v>120</v>
      </c>
      <c r="C90" s="34"/>
      <c r="D90" s="34"/>
      <c r="E90" s="34"/>
      <c r="F90" s="62"/>
      <c r="G90" s="32"/>
    </row>
    <row r="91" spans="1:7" ht="12" customHeight="1" thickBot="1" x14ac:dyDescent="0.3">
      <c r="A91" s="35"/>
      <c r="B91" s="63" t="s">
        <v>119</v>
      </c>
      <c r="C91" s="64"/>
      <c r="D91" s="64"/>
      <c r="E91" s="64"/>
      <c r="F91" s="65"/>
      <c r="G91" s="32"/>
    </row>
    <row r="92" spans="1:7" ht="12" customHeight="1" x14ac:dyDescent="0.25">
      <c r="A92" s="35"/>
      <c r="B92" s="56"/>
      <c r="C92" s="34"/>
      <c r="D92" s="34"/>
      <c r="E92" s="34"/>
      <c r="F92" s="34"/>
      <c r="G92" s="32"/>
    </row>
    <row r="93" spans="1:7" ht="12" customHeight="1" thickBot="1" x14ac:dyDescent="0.3">
      <c r="A93" s="35"/>
      <c r="B93" s="83" t="s">
        <v>53</v>
      </c>
      <c r="C93" s="84"/>
      <c r="D93" s="55"/>
      <c r="E93" s="26"/>
      <c r="F93" s="26"/>
      <c r="G93" s="32"/>
    </row>
    <row r="94" spans="1:7" ht="12" customHeight="1" x14ac:dyDescent="0.25">
      <c r="A94" s="35"/>
      <c r="B94" s="48" t="s">
        <v>39</v>
      </c>
      <c r="C94" s="27" t="s">
        <v>54</v>
      </c>
      <c r="D94" s="49" t="s">
        <v>55</v>
      </c>
      <c r="E94" s="26"/>
      <c r="F94" s="26"/>
      <c r="G94" s="32"/>
    </row>
    <row r="95" spans="1:7" ht="12" customHeight="1" x14ac:dyDescent="0.25">
      <c r="A95" s="35"/>
      <c r="B95" s="50" t="s">
        <v>56</v>
      </c>
      <c r="C95" s="28">
        <f>G31</f>
        <v>2675000</v>
      </c>
      <c r="D95" s="51">
        <f t="shared" ref="D95:D100" si="3">(C95/$C$101)</f>
        <v>0.2328143770319174</v>
      </c>
      <c r="E95" s="26"/>
      <c r="F95" s="26"/>
      <c r="G95" s="32"/>
    </row>
    <row r="96" spans="1:7" ht="12" customHeight="1" x14ac:dyDescent="0.25">
      <c r="A96" s="35"/>
      <c r="B96" s="50" t="s">
        <v>57</v>
      </c>
      <c r="C96" s="28">
        <f>G36</f>
        <v>75000</v>
      </c>
      <c r="D96" s="51">
        <f t="shared" si="3"/>
        <v>6.5275058980911417E-3</v>
      </c>
      <c r="E96" s="26"/>
      <c r="F96" s="26"/>
      <c r="G96" s="32"/>
    </row>
    <row r="97" spans="1:7" ht="12.75" customHeight="1" x14ac:dyDescent="0.25">
      <c r="A97" s="35"/>
      <c r="B97" s="50" t="s">
        <v>58</v>
      </c>
      <c r="C97" s="28">
        <f>G47</f>
        <v>681001</v>
      </c>
      <c r="D97" s="51">
        <f t="shared" si="3"/>
        <v>5.9269840588079541E-2</v>
      </c>
      <c r="E97" s="26"/>
      <c r="F97" s="26"/>
      <c r="G97" s="32"/>
    </row>
    <row r="98" spans="1:7" ht="12" customHeight="1" x14ac:dyDescent="0.25">
      <c r="A98" s="35"/>
      <c r="B98" s="50" t="s">
        <v>30</v>
      </c>
      <c r="C98" s="28">
        <f>G66</f>
        <v>4021704</v>
      </c>
      <c r="D98" s="51">
        <f t="shared" si="3"/>
        <v>0.35002262107168985</v>
      </c>
      <c r="E98" s="26"/>
      <c r="F98" s="26"/>
      <c r="G98" s="32"/>
    </row>
    <row r="99" spans="1:7" ht="12.75" customHeight="1" x14ac:dyDescent="0.25">
      <c r="A99" s="35"/>
      <c r="B99" s="50" t="s">
        <v>59</v>
      </c>
      <c r="C99" s="29">
        <f>G74</f>
        <v>3490000</v>
      </c>
      <c r="D99" s="51">
        <f t="shared" si="3"/>
        <v>0.30374660779117446</v>
      </c>
      <c r="E99" s="31"/>
      <c r="F99" s="31"/>
      <c r="G99" s="32"/>
    </row>
    <row r="100" spans="1:7" ht="12" customHeight="1" x14ac:dyDescent="0.25">
      <c r="A100" s="25"/>
      <c r="B100" s="50" t="s">
        <v>60</v>
      </c>
      <c r="C100" s="29">
        <f>G77</f>
        <v>547135.25</v>
      </c>
      <c r="D100" s="51">
        <f t="shared" si="3"/>
        <v>4.7619047619047616E-2</v>
      </c>
      <c r="E100" s="31"/>
      <c r="F100" s="31"/>
      <c r="G100" s="32"/>
    </row>
    <row r="101" spans="1:7" ht="12" customHeight="1" thickBot="1" x14ac:dyDescent="0.3">
      <c r="A101" s="35"/>
      <c r="B101" s="52" t="s">
        <v>61</v>
      </c>
      <c r="C101" s="53">
        <f>SUM(C95:C100)</f>
        <v>11489840.25</v>
      </c>
      <c r="D101" s="54">
        <f>SUM(D95:D100)</f>
        <v>1</v>
      </c>
      <c r="E101" s="31"/>
      <c r="F101" s="31"/>
      <c r="G101" s="32"/>
    </row>
    <row r="102" spans="1:7" ht="12.75" customHeight="1" x14ac:dyDescent="0.25">
      <c r="A102" s="35"/>
      <c r="B102" s="46"/>
      <c r="C102" s="37"/>
      <c r="D102" s="37"/>
      <c r="E102" s="37"/>
      <c r="F102" s="37"/>
      <c r="G102" s="32"/>
    </row>
    <row r="103" spans="1:7" ht="15.6" customHeight="1" x14ac:dyDescent="0.25">
      <c r="A103" s="35"/>
      <c r="B103" s="47"/>
      <c r="C103" s="37"/>
      <c r="D103" s="37"/>
      <c r="E103" s="37"/>
      <c r="F103" s="37"/>
      <c r="G103" s="32"/>
    </row>
    <row r="104" spans="1:7" ht="11.25" customHeight="1" thickBot="1" x14ac:dyDescent="0.3">
      <c r="B104" s="67"/>
      <c r="C104" s="68" t="s">
        <v>62</v>
      </c>
      <c r="D104" s="69"/>
      <c r="E104" s="70"/>
      <c r="F104" s="30"/>
      <c r="G104" s="32"/>
    </row>
    <row r="105" spans="1:7" ht="11.25" customHeight="1" x14ac:dyDescent="0.25">
      <c r="B105" s="71" t="s">
        <v>113</v>
      </c>
      <c r="C105" s="73">
        <v>30000</v>
      </c>
      <c r="D105" s="73">
        <v>35000</v>
      </c>
      <c r="E105" s="74">
        <v>40000</v>
      </c>
      <c r="F105" s="66"/>
      <c r="G105" s="33"/>
    </row>
    <row r="106" spans="1:7" ht="11.25" customHeight="1" thickBot="1" x14ac:dyDescent="0.3">
      <c r="B106" s="52" t="s">
        <v>114</v>
      </c>
      <c r="C106" s="53">
        <f>(G78/C105)</f>
        <v>382.99467499999997</v>
      </c>
      <c r="D106" s="53">
        <f>(G78/D105)</f>
        <v>328.28115000000003</v>
      </c>
      <c r="E106" s="72">
        <f>(G78/E105)</f>
        <v>287.24600624999999</v>
      </c>
      <c r="F106" s="66"/>
      <c r="G106" s="33"/>
    </row>
    <row r="107" spans="1:7" ht="11.25" customHeight="1" x14ac:dyDescent="0.25">
      <c r="B107" s="57" t="s">
        <v>63</v>
      </c>
      <c r="C107" s="34"/>
      <c r="D107" s="34"/>
      <c r="E107" s="34"/>
      <c r="F107" s="34"/>
      <c r="G107" s="34"/>
    </row>
  </sheetData>
  <mergeCells count="9">
    <mergeCell ref="B93:C9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TUNEL</vt:lpstr>
      <vt:lpstr>'MELON TUNEL'!Área_de_impresión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2022-06-17T12:01:57Z</cp:lastPrinted>
  <dcterms:created xsi:type="dcterms:W3CDTF">2020-11-27T12:49:26Z</dcterms:created>
  <dcterms:modified xsi:type="dcterms:W3CDTF">2023-02-15T18:37:21Z</dcterms:modified>
</cp:coreProperties>
</file>