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Melón " sheetId="2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1" i="23" l="1"/>
  <c r="C97" i="23" l="1"/>
  <c r="C94" i="23"/>
  <c r="G67" i="23"/>
  <c r="G66" i="23"/>
  <c r="G65" i="23"/>
  <c r="G64" i="23"/>
  <c r="G63" i="23"/>
  <c r="G62" i="23"/>
  <c r="G59" i="23"/>
  <c r="G58" i="23"/>
  <c r="G56" i="23"/>
  <c r="G55" i="23"/>
  <c r="G54" i="23"/>
  <c r="G52" i="23"/>
  <c r="G50" i="23"/>
  <c r="G49" i="23"/>
  <c r="G48" i="23"/>
  <c r="G46" i="23"/>
  <c r="G41" i="23"/>
  <c r="G40" i="23"/>
  <c r="G39" i="23"/>
  <c r="G38" i="23"/>
  <c r="G37" i="23"/>
  <c r="G27" i="23"/>
  <c r="G26" i="23"/>
  <c r="G25" i="23"/>
  <c r="G24" i="23"/>
  <c r="G23" i="23"/>
  <c r="G22" i="23"/>
  <c r="G21" i="23"/>
  <c r="G12" i="23"/>
  <c r="G79" i="23" s="1"/>
  <c r="G68" i="23" l="1"/>
  <c r="C96" i="23" s="1"/>
  <c r="G42" i="23"/>
  <c r="C95" i="23" s="1"/>
  <c r="G28" i="23"/>
  <c r="C93" i="23" s="1"/>
  <c r="G76" i="23" l="1"/>
  <c r="G77" i="23" s="1"/>
  <c r="C98" i="23" s="1"/>
  <c r="C99" i="23" s="1"/>
  <c r="G78" i="23" l="1"/>
  <c r="D98" i="23"/>
  <c r="D97" i="23"/>
  <c r="D95" i="23"/>
  <c r="D96" i="23"/>
  <c r="D93" i="23"/>
  <c r="E104" i="23" l="1"/>
  <c r="G80" i="23"/>
  <c r="C104" i="23"/>
  <c r="D104" i="23"/>
  <c r="D99" i="23"/>
</calcChain>
</file>

<file path=xl/sharedStrings.xml><?xml version="1.0" encoding="utf-8"?>
<sst xmlns="http://schemas.openxmlformats.org/spreadsheetml/2006/main" count="188" uniqueCount="131">
  <si>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</si>
  <si>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</si>
  <si>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</si>
  <si>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</si>
  <si>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</si>
  <si>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</si>
  <si>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</si>
  <si>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</si>
  <si>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</si>
  <si>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</si>
  <si>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</si>
  <si>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</si>
  <si>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</si>
  <si>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</si>
  <si>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</si>
  <si>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</si>
  <si>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</si>
  <si>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</si>
  <si>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</si>
  <si>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</si>
  <si>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</si>
  <si>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</si>
  <si>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</si>
  <si>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</si>
  <si>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</si>
  <si>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</si>
  <si>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</si>
  <si>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</si>
  <si>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</si>
  <si>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 - Noviembre</t>
  </si>
  <si>
    <t>Subtotal Costo Maquinaria</t>
  </si>
  <si>
    <t>INSUMOS</t>
  </si>
  <si>
    <t>Insumos</t>
  </si>
  <si>
    <t>Unidad (Kg/l/u)</t>
  </si>
  <si>
    <t>Cantidad (Kg/l/u)</t>
  </si>
  <si>
    <t>Septiembre - Octubre</t>
  </si>
  <si>
    <t>Agosto</t>
  </si>
  <si>
    <t>Subtotal Insumos</t>
  </si>
  <si>
    <t>OTROS</t>
  </si>
  <si>
    <t>Item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</si>
  <si>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</si>
  <si>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</si>
  <si>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</si>
  <si>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</si>
  <si>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</si>
  <si>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</si>
  <si>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</si>
  <si>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</si>
  <si>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</si>
  <si>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</si>
  <si>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</si>
  <si>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</si>
  <si>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</si>
  <si>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</si>
  <si>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</si>
  <si>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</si>
  <si>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</si>
  <si>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</si>
  <si>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</si>
  <si>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</si>
  <si>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</si>
  <si>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</si>
  <si>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Julio</t>
  </si>
  <si>
    <t>Riego</t>
  </si>
  <si>
    <t>Urea</t>
  </si>
  <si>
    <t>ARRIENDO DE TIERRAS</t>
  </si>
  <si>
    <t>Aplicación de fertilizantes</t>
  </si>
  <si>
    <t>Control de malezas</t>
  </si>
  <si>
    <t>JA</t>
  </si>
  <si>
    <t>Melgadura</t>
  </si>
  <si>
    <t>Nitrato de potasio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</si>
  <si>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</si>
  <si>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</si>
  <si>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</si>
  <si>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Cosecha</t>
  </si>
  <si>
    <t>U</t>
  </si>
  <si>
    <t>L</t>
  </si>
  <si>
    <t>Agosto - Septiembre</t>
  </si>
  <si>
    <t>Aplicación agroquimicos</t>
  </si>
  <si>
    <t>Aradura</t>
  </si>
  <si>
    <t>Rastraje</t>
  </si>
  <si>
    <t>KG</t>
  </si>
  <si>
    <t>Manzate</t>
  </si>
  <si>
    <t>Lorsban 4E</t>
  </si>
  <si>
    <t>Terrasorb foliar</t>
  </si>
  <si>
    <t>Septiembre - Febrero</t>
  </si>
  <si>
    <t>Plantacion</t>
  </si>
  <si>
    <t>Agosto - Octubre</t>
  </si>
  <si>
    <t>Octubre - Febrero</t>
  </si>
  <si>
    <t>fosfimax 40-20</t>
  </si>
  <si>
    <t>Noviembre - Diciembre</t>
  </si>
  <si>
    <t>Rendimiento (Un/hà)</t>
  </si>
  <si>
    <t>PRECIO ESPERADO ($/Unidad)</t>
  </si>
  <si>
    <t>Herbicidas:</t>
  </si>
  <si>
    <t>Fungicidas:</t>
  </si>
  <si>
    <t>Insecticidas:</t>
  </si>
  <si>
    <t>ESCENARIOS COSTO UNITARIO  ($/Unidad)</t>
  </si>
  <si>
    <t>Melón</t>
  </si>
  <si>
    <t>RENDIMIENTO (Unidad/Há.)</t>
  </si>
  <si>
    <t xml:space="preserve"> Melón tuna, cantaloup, melón amarillo, Galia</t>
  </si>
  <si>
    <t xml:space="preserve">Diciembre - Febrero </t>
  </si>
  <si>
    <t xml:space="preserve">Mercado Local </t>
  </si>
  <si>
    <t>Diciembre - Febrero</t>
  </si>
  <si>
    <t>Heladas - Sequia</t>
  </si>
  <si>
    <t>Septiembre</t>
  </si>
  <si>
    <t>Septiembre - Noviembre</t>
  </si>
  <si>
    <t>Septiembre - Enero</t>
  </si>
  <si>
    <t>Envolver guías (3 veces)</t>
  </si>
  <si>
    <t>Septiembre - Diciembre</t>
  </si>
  <si>
    <t>Diciembre - Enero</t>
  </si>
  <si>
    <t>Aplicar fertilizante</t>
  </si>
  <si>
    <t>Fertilizantes:</t>
  </si>
  <si>
    <t xml:space="preserve">Mezcla NPK </t>
  </si>
  <si>
    <t>Sencor 480</t>
  </si>
  <si>
    <t>Metalaxil 520 SC</t>
  </si>
  <si>
    <t>Septembre - Octubre</t>
  </si>
  <si>
    <t>Previcur Energy 840 SL</t>
  </si>
  <si>
    <t>Septiemnbre - Noviembre</t>
  </si>
  <si>
    <t xml:space="preserve">Zero 5 EC </t>
  </si>
  <si>
    <t>A-5 Microfertilizante biológico</t>
  </si>
  <si>
    <t>Biozyme TE</t>
  </si>
  <si>
    <t xml:space="preserve">Septiembre - Noviembre </t>
  </si>
  <si>
    <t>Plástico mulch</t>
  </si>
  <si>
    <t>Plástico túnel</t>
  </si>
  <si>
    <t>Manto térmico</t>
  </si>
  <si>
    <t>M2</t>
  </si>
  <si>
    <t>$Há</t>
  </si>
  <si>
    <t>Costo unitario ($/Unitario) (*)</t>
  </si>
  <si>
    <t xml:space="preserve">pesticidas aplicación </t>
  </si>
  <si>
    <t>Plántula de vivero melon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</si>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</sst>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#,##0.0"/>
    <numFmt numFmtId="170" formatCode="0_ ;\-0\ "/>
    <numFmt numFmtId="171" formatCode="0.0"/>
  </numFmts>
  <fonts count="2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theme="1"/>
      <name val="Arial Narrow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19"/>
    <xf numFmtId="0" fontId="3" fillId="0" borderId="19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wrapText="1"/>
    </xf>
    <xf numFmtId="0" fontId="4" fillId="0" borderId="51" xfId="0" applyFont="1" applyBorder="1" applyAlignment="1">
      <alignment horizontal="right" vertical="center"/>
    </xf>
    <xf numFmtId="3" fontId="4" fillId="0" borderId="52" xfId="0" applyNumberFormat="1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9" fontId="1" fillId="2" borderId="6" xfId="0" applyNumberFormat="1" applyFont="1" applyFill="1" applyBorder="1"/>
    <xf numFmtId="49" fontId="5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9" fillId="2" borderId="7" xfId="0" applyFont="1" applyFill="1" applyBorder="1"/>
    <xf numFmtId="0" fontId="11" fillId="2" borderId="7" xfId="0" applyFont="1" applyFill="1" applyBorder="1"/>
    <xf numFmtId="0" fontId="9" fillId="2" borderId="8" xfId="0" applyFont="1" applyFill="1" applyBorder="1" applyAlignment="1">
      <alignment wrapText="1"/>
    </xf>
    <xf numFmtId="14" fontId="9" fillId="2" borderId="9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horizontal="justify" wrapText="1"/>
    </xf>
    <xf numFmtId="0" fontId="9" fillId="2" borderId="11" xfId="0" applyFont="1" applyFill="1" applyBorder="1"/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9" fillId="2" borderId="17" xfId="0" applyFont="1" applyFill="1" applyBorder="1"/>
    <xf numFmtId="0" fontId="9" fillId="2" borderId="18" xfId="0" applyFont="1" applyFill="1" applyBorder="1"/>
    <xf numFmtId="3" fontId="9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49" fontId="13" fillId="3" borderId="53" xfId="0" applyNumberFormat="1" applyFont="1" applyFill="1" applyBorder="1" applyAlignment="1">
      <alignment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vertical="center"/>
    </xf>
    <xf numFmtId="3" fontId="13" fillId="3" borderId="53" xfId="0" applyNumberFormat="1" applyFont="1" applyFill="1" applyBorder="1" applyAlignment="1">
      <alignment vertical="center"/>
    </xf>
    <xf numFmtId="0" fontId="9" fillId="2" borderId="22" xfId="0" applyFont="1" applyFill="1" applyBorder="1"/>
    <xf numFmtId="3" fontId="9" fillId="2" borderId="22" xfId="0" applyNumberFormat="1" applyFont="1" applyFill="1" applyBorder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6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6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6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166" fontId="8" fillId="10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166" fontId="8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7" fillId="2" borderId="40" xfId="0" applyNumberFormat="1" applyFont="1" applyFill="1" applyBorder="1" applyAlignment="1">
      <alignment vertical="center"/>
    </xf>
    <xf numFmtId="0" fontId="19" fillId="2" borderId="41" xfId="0" applyFont="1" applyFill="1" applyBorder="1"/>
    <xf numFmtId="0" fontId="19" fillId="2" borderId="42" xfId="0" applyFont="1" applyFill="1" applyBorder="1"/>
    <xf numFmtId="49" fontId="19" fillId="2" borderId="43" xfId="0" applyNumberFormat="1" applyFont="1" applyFill="1" applyBorder="1" applyAlignment="1">
      <alignment vertical="center"/>
    </xf>
    <xf numFmtId="0" fontId="19" fillId="2" borderId="19" xfId="0" applyFont="1" applyFill="1" applyBorder="1"/>
    <xf numFmtId="0" fontId="19" fillId="2" borderId="44" xfId="0" applyFont="1" applyFill="1" applyBorder="1"/>
    <xf numFmtId="49" fontId="19" fillId="2" borderId="45" xfId="0" applyNumberFormat="1" applyFont="1" applyFill="1" applyBorder="1" applyAlignment="1">
      <alignment vertical="center"/>
    </xf>
    <xf numFmtId="0" fontId="19" fillId="2" borderId="46" xfId="0" applyFont="1" applyFill="1" applyBorder="1"/>
    <xf numFmtId="0" fontId="19" fillId="2" borderId="47" xfId="0" applyFont="1" applyFill="1" applyBorder="1"/>
    <xf numFmtId="0" fontId="19" fillId="2" borderId="19" xfId="0" applyFont="1" applyFill="1" applyBorder="1" applyAlignment="1">
      <alignment vertical="center"/>
    </xf>
    <xf numFmtId="0" fontId="19" fillId="8" borderId="39" xfId="0" applyFont="1" applyFill="1" applyBorder="1"/>
    <xf numFmtId="0" fontId="19" fillId="6" borderId="19" xfId="0" applyFont="1" applyFill="1" applyBorder="1"/>
    <xf numFmtId="49" fontId="17" fillId="7" borderId="30" xfId="0" applyNumberFormat="1" applyFont="1" applyFill="1" applyBorder="1" applyAlignment="1">
      <alignment vertical="center"/>
    </xf>
    <xf numFmtId="49" fontId="17" fillId="7" borderId="20" xfId="0" applyNumberFormat="1" applyFont="1" applyFill="1" applyBorder="1" applyAlignment="1">
      <alignment vertical="center"/>
    </xf>
    <xf numFmtId="49" fontId="19" fillId="7" borderId="31" xfId="0" applyNumberFormat="1" applyFont="1" applyFill="1" applyBorder="1"/>
    <xf numFmtId="49" fontId="17" fillId="2" borderId="32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19" fillId="2" borderId="33" xfId="0" applyNumberFormat="1" applyFont="1" applyFill="1" applyBorder="1"/>
    <xf numFmtId="0" fontId="17" fillId="2" borderId="6" xfId="0" applyNumberFormat="1" applyFont="1" applyFill="1" applyBorder="1" applyAlignment="1">
      <alignment vertical="center"/>
    </xf>
    <xf numFmtId="167" fontId="17" fillId="2" borderId="6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49" fontId="17" fillId="7" borderId="34" xfId="0" applyNumberFormat="1" applyFont="1" applyFill="1" applyBorder="1" applyAlignment="1">
      <alignment vertical="center"/>
    </xf>
    <xf numFmtId="167" fontId="17" fillId="7" borderId="35" xfId="0" applyNumberFormat="1" applyFont="1" applyFill="1" applyBorder="1" applyAlignment="1">
      <alignment vertical="center"/>
    </xf>
    <xf numFmtId="9" fontId="17" fillId="7" borderId="36" xfId="0" applyNumberFormat="1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0" fillId="2" borderId="55" xfId="0" applyFill="1" applyBorder="1"/>
    <xf numFmtId="0" fontId="14" fillId="8" borderId="56" xfId="0" applyFont="1" applyFill="1" applyBorder="1" applyAlignment="1">
      <alignment vertical="center"/>
    </xf>
    <xf numFmtId="49" fontId="20" fillId="8" borderId="19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57" xfId="0" applyFont="1" applyFill="1" applyBorder="1" applyAlignment="1">
      <alignment vertical="center"/>
    </xf>
    <xf numFmtId="0" fontId="14" fillId="6" borderId="56" xfId="0" applyFont="1" applyFill="1" applyBorder="1" applyAlignment="1">
      <alignment vertical="center"/>
    </xf>
    <xf numFmtId="49" fontId="17" fillId="7" borderId="48" xfId="0" applyNumberFormat="1" applyFont="1" applyFill="1" applyBorder="1" applyAlignment="1">
      <alignment vertical="center"/>
    </xf>
    <xf numFmtId="164" fontId="17" fillId="7" borderId="49" xfId="3" applyFont="1" applyFill="1" applyBorder="1" applyAlignment="1">
      <alignment vertical="center"/>
    </xf>
    <xf numFmtId="164" fontId="17" fillId="7" borderId="58" xfId="3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166" fontId="22" fillId="2" borderId="19" xfId="0" applyNumberFormat="1" applyFont="1" applyFill="1" applyBorder="1" applyAlignment="1">
      <alignment vertical="center"/>
    </xf>
    <xf numFmtId="167" fontId="17" fillId="7" borderId="36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0" fontId="4" fillId="9" borderId="51" xfId="0" applyFont="1" applyFill="1" applyBorder="1" applyAlignment="1">
      <alignment horizontal="right" vertical="center"/>
    </xf>
    <xf numFmtId="3" fontId="4" fillId="0" borderId="51" xfId="0" applyNumberFormat="1" applyFont="1" applyBorder="1" applyAlignment="1">
      <alignment horizontal="left" vertical="center"/>
    </xf>
    <xf numFmtId="0" fontId="4" fillId="9" borderId="51" xfId="0" applyFont="1" applyFill="1" applyBorder="1" applyAlignment="1">
      <alignment horizontal="right" vertical="center" wrapText="1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wrapText="1"/>
    </xf>
    <xf numFmtId="17" fontId="4" fillId="0" borderId="51" xfId="0" applyNumberFormat="1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3" fontId="6" fillId="0" borderId="59" xfId="4" applyNumberFormat="1" applyFont="1" applyBorder="1" applyAlignment="1">
      <alignment horizontal="right"/>
    </xf>
    <xf numFmtId="3" fontId="4" fillId="0" borderId="59" xfId="0" applyNumberFormat="1" applyFont="1" applyBorder="1" applyAlignment="1">
      <alignment horizontal="right" vertical="center"/>
    </xf>
    <xf numFmtId="170" fontId="4" fillId="0" borderId="50" xfId="0" applyNumberFormat="1" applyFont="1" applyBorder="1" applyAlignment="1">
      <alignment horizontal="center" vertical="center"/>
    </xf>
    <xf numFmtId="171" fontId="4" fillId="0" borderId="50" xfId="0" applyNumberFormat="1" applyFont="1" applyBorder="1" applyAlignment="1">
      <alignment horizontal="center" vertical="center"/>
    </xf>
    <xf numFmtId="3" fontId="6" fillId="9" borderId="59" xfId="4" applyNumberFormat="1" applyFont="1" applyFill="1" applyBorder="1" applyAlignment="1">
      <alignment horizontal="right"/>
    </xf>
    <xf numFmtId="0" fontId="4" fillId="0" borderId="50" xfId="0" applyFont="1" applyBorder="1" applyAlignment="1">
      <alignment vertical="center" wrapText="1"/>
    </xf>
    <xf numFmtId="164" fontId="4" fillId="0" borderId="50" xfId="3" applyFont="1" applyBorder="1" applyAlignment="1">
      <alignment horizontal="left" vertical="center"/>
    </xf>
    <xf numFmtId="168" fontId="4" fillId="0" borderId="50" xfId="2" applyNumberFormat="1" applyFont="1" applyBorder="1" applyAlignment="1">
      <alignment horizontal="center" vertical="center"/>
    </xf>
    <xf numFmtId="0" fontId="23" fillId="0" borderId="50" xfId="0" applyFont="1" applyBorder="1" applyAlignment="1">
      <alignment vertical="center"/>
    </xf>
    <xf numFmtId="0" fontId="23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left" vertical="center"/>
    </xf>
    <xf numFmtId="164" fontId="4" fillId="0" borderId="50" xfId="3" applyFont="1" applyBorder="1" applyAlignment="1">
      <alignment horizontal="center" vertical="center"/>
    </xf>
    <xf numFmtId="15" fontId="24" fillId="9" borderId="15" xfId="5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20" fillId="8" borderId="37" xfId="0" applyNumberFormat="1" applyFont="1" applyFill="1" applyBorder="1" applyAlignment="1">
      <alignment vertical="center"/>
    </xf>
    <xf numFmtId="0" fontId="17" fillId="8" borderId="38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6</xdr:col>
      <xdr:colOff>723899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7677151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IO105"/>
  <sheetViews>
    <sheetView tabSelected="1" topLeftCell="A4" workbookViewId="0">
      <selection activeCell="K76" sqref="K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42578125" style="1" customWidth="1"/>
    <col min="3" max="3" width="2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6.42578125" style="1" customWidth="1"/>
    <col min="8" max="8" width="13.140625" style="1" bestFit="1" customWidth="1"/>
    <col min="9" max="249" width="10.85546875" style="1" customWidth="1"/>
  </cols>
  <sheetData>
    <row r="1" spans="1:7" ht="15" x14ac:dyDescent="0.25">
      <c r="A1" s="2"/>
      <c r="B1" s="2"/>
      <c r="C1" s="2"/>
      <c r="D1" s="2"/>
      <c r="E1" s="2"/>
      <c r="F1" s="2"/>
      <c r="G1" s="2"/>
    </row>
    <row r="2" spans="1:7" ht="15" x14ac:dyDescent="0.25">
      <c r="A2" s="2"/>
      <c r="B2" s="2"/>
      <c r="C2" s="2"/>
      <c r="D2" s="2"/>
      <c r="E2" s="2"/>
      <c r="F2" s="2"/>
      <c r="G2" s="2"/>
    </row>
    <row r="3" spans="1:7" ht="15" x14ac:dyDescent="0.25">
      <c r="A3" s="2"/>
      <c r="B3" s="2"/>
      <c r="C3" s="2"/>
      <c r="D3" s="2"/>
      <c r="E3" s="2"/>
      <c r="F3" s="2"/>
      <c r="G3" s="2"/>
    </row>
    <row r="4" spans="1:7" ht="15" x14ac:dyDescent="0.25">
      <c r="A4" s="2"/>
      <c r="B4" s="2"/>
      <c r="C4" s="2"/>
      <c r="D4" s="2"/>
      <c r="E4" s="2"/>
      <c r="F4" s="2"/>
      <c r="G4" s="2"/>
    </row>
    <row r="5" spans="1:7" ht="15" x14ac:dyDescent="0.25">
      <c r="A5" s="2"/>
      <c r="B5" s="2"/>
      <c r="C5" s="2"/>
      <c r="D5" s="2"/>
      <c r="E5" s="2"/>
      <c r="F5" s="2"/>
      <c r="G5" s="2"/>
    </row>
    <row r="6" spans="1:7" ht="15" x14ac:dyDescent="0.25">
      <c r="A6" s="2"/>
      <c r="B6" s="2"/>
      <c r="C6" s="2"/>
      <c r="D6" s="2"/>
      <c r="E6" s="2"/>
      <c r="F6" s="2"/>
      <c r="G6" s="2"/>
    </row>
    <row r="7" spans="1:7" ht="15" x14ac:dyDescent="0.25">
      <c r="A7" s="2"/>
      <c r="B7" s="2"/>
      <c r="C7" s="2"/>
      <c r="D7" s="2"/>
      <c r="E7" s="2"/>
      <c r="F7" s="2"/>
      <c r="G7" s="2"/>
    </row>
    <row r="8" spans="1:7" ht="15" x14ac:dyDescent="0.25">
      <c r="A8" s="2"/>
      <c r="B8" s="29"/>
      <c r="C8" s="30"/>
      <c r="D8" s="2"/>
      <c r="E8" s="30"/>
      <c r="F8" s="30"/>
      <c r="G8" s="30"/>
    </row>
    <row r="9" spans="1:7" ht="15" x14ac:dyDescent="0.25">
      <c r="A9" s="3"/>
      <c r="B9" s="31" t="s">
        <v>0</v>
      </c>
      <c r="C9" s="128" t="s">
        <v>97</v>
      </c>
      <c r="D9" s="32"/>
      <c r="E9" s="155" t="s">
        <v>98</v>
      </c>
      <c r="F9" s="156"/>
      <c r="G9" s="129">
        <v>25000</v>
      </c>
    </row>
    <row r="10" spans="1:7" ht="21.95" customHeight="1" x14ac:dyDescent="0.25">
      <c r="A10" s="3"/>
      <c r="B10" s="4" t="s">
        <v>1</v>
      </c>
      <c r="C10" s="130" t="s">
        <v>99</v>
      </c>
      <c r="D10" s="33"/>
      <c r="E10" s="157" t="s">
        <v>2</v>
      </c>
      <c r="F10" s="158"/>
      <c r="G10" s="131" t="s">
        <v>100</v>
      </c>
    </row>
    <row r="11" spans="1:7" ht="15" x14ac:dyDescent="0.25">
      <c r="A11" s="3"/>
      <c r="B11" s="4" t="s">
        <v>3</v>
      </c>
      <c r="C11" s="18" t="s">
        <v>4</v>
      </c>
      <c r="D11" s="33"/>
      <c r="E11" s="157" t="s">
        <v>92</v>
      </c>
      <c r="F11" s="158"/>
      <c r="G11" s="129">
        <v>500</v>
      </c>
    </row>
    <row r="12" spans="1:7" ht="15" x14ac:dyDescent="0.25">
      <c r="A12" s="3"/>
      <c r="B12" s="4" t="s">
        <v>5</v>
      </c>
      <c r="C12" s="18" t="s">
        <v>6</v>
      </c>
      <c r="D12" s="33"/>
      <c r="E12" s="15" t="s">
        <v>7</v>
      </c>
      <c r="F12" s="16"/>
      <c r="G12" s="129">
        <f>+G11*G9</f>
        <v>12500000</v>
      </c>
    </row>
    <row r="13" spans="1:7" ht="15" x14ac:dyDescent="0.25">
      <c r="A13" s="3"/>
      <c r="B13" s="4" t="s">
        <v>8</v>
      </c>
      <c r="C13" s="18" t="s">
        <v>9</v>
      </c>
      <c r="D13" s="33"/>
      <c r="E13" s="157" t="s">
        <v>10</v>
      </c>
      <c r="F13" s="158"/>
      <c r="G13" s="132" t="s">
        <v>101</v>
      </c>
    </row>
    <row r="14" spans="1:7" ht="15" x14ac:dyDescent="0.25">
      <c r="A14" s="3"/>
      <c r="B14" s="4" t="s">
        <v>11</v>
      </c>
      <c r="C14" s="5" t="s">
        <v>73</v>
      </c>
      <c r="D14" s="33"/>
      <c r="E14" s="157" t="s">
        <v>12</v>
      </c>
      <c r="F14" s="158"/>
      <c r="G14" s="132" t="s">
        <v>102</v>
      </c>
    </row>
    <row r="15" spans="1:7" ht="15" x14ac:dyDescent="0.25">
      <c r="A15" s="3"/>
      <c r="B15" s="4" t="s">
        <v>13</v>
      </c>
      <c r="C15" s="149" t="s">
        <v>130</v>
      </c>
      <c r="D15" s="33"/>
      <c r="E15" s="159" t="s">
        <v>14</v>
      </c>
      <c r="F15" s="160"/>
      <c r="G15" s="133" t="s">
        <v>103</v>
      </c>
    </row>
    <row r="16" spans="1:7" ht="15" x14ac:dyDescent="0.25">
      <c r="A16" s="2"/>
      <c r="B16" s="34"/>
      <c r="C16" s="35"/>
      <c r="D16" s="36"/>
      <c r="E16" s="37"/>
      <c r="F16" s="37"/>
      <c r="G16" s="38"/>
    </row>
    <row r="17" spans="1:7" ht="15" x14ac:dyDescent="0.25">
      <c r="A17" s="6"/>
      <c r="B17" s="151" t="s">
        <v>15</v>
      </c>
      <c r="C17" s="152"/>
      <c r="D17" s="152"/>
      <c r="E17" s="152"/>
      <c r="F17" s="152"/>
      <c r="G17" s="152"/>
    </row>
    <row r="18" spans="1:7" ht="15" x14ac:dyDescent="0.25">
      <c r="A18" s="2"/>
      <c r="B18" s="39"/>
      <c r="C18" s="40"/>
      <c r="D18" s="40"/>
      <c r="E18" s="40"/>
      <c r="F18" s="41"/>
      <c r="G18" s="41"/>
    </row>
    <row r="19" spans="1:7" ht="15" x14ac:dyDescent="0.25">
      <c r="A19" s="3"/>
      <c r="B19" s="42" t="s">
        <v>16</v>
      </c>
      <c r="C19" s="43"/>
      <c r="D19" s="44"/>
      <c r="E19" s="44"/>
      <c r="F19" s="44"/>
      <c r="G19" s="44"/>
    </row>
    <row r="20" spans="1:7" ht="24" x14ac:dyDescent="0.25">
      <c r="A20" s="6"/>
      <c r="B20" s="45" t="s">
        <v>17</v>
      </c>
      <c r="C20" s="45" t="s">
        <v>18</v>
      </c>
      <c r="D20" s="45" t="s">
        <v>19</v>
      </c>
      <c r="E20" s="45" t="s">
        <v>20</v>
      </c>
      <c r="F20" s="45" t="s">
        <v>21</v>
      </c>
      <c r="G20" s="45" t="s">
        <v>22</v>
      </c>
    </row>
    <row r="21" spans="1:7" ht="15" x14ac:dyDescent="0.25">
      <c r="A21" s="6"/>
      <c r="B21" s="134" t="s">
        <v>86</v>
      </c>
      <c r="C21" s="22" t="s">
        <v>23</v>
      </c>
      <c r="D21" s="22">
        <v>6</v>
      </c>
      <c r="E21" s="135" t="s">
        <v>104</v>
      </c>
      <c r="F21" s="136">
        <v>25000</v>
      </c>
      <c r="G21" s="137">
        <f t="shared" ref="G21:G23" si="0">D21*F21</f>
        <v>150000</v>
      </c>
    </row>
    <row r="22" spans="1:7" ht="15" x14ac:dyDescent="0.25">
      <c r="A22" s="6"/>
      <c r="B22" s="134" t="s">
        <v>63</v>
      </c>
      <c r="C22" s="22" t="s">
        <v>23</v>
      </c>
      <c r="D22" s="22">
        <v>16</v>
      </c>
      <c r="E22" s="135" t="s">
        <v>85</v>
      </c>
      <c r="F22" s="136">
        <v>25000</v>
      </c>
      <c r="G22" s="137">
        <f t="shared" si="0"/>
        <v>400000</v>
      </c>
    </row>
    <row r="23" spans="1:7" ht="15" x14ac:dyDescent="0.25">
      <c r="A23" s="6"/>
      <c r="B23" s="134" t="s">
        <v>67</v>
      </c>
      <c r="C23" s="22" t="s">
        <v>23</v>
      </c>
      <c r="D23" s="22">
        <v>2</v>
      </c>
      <c r="E23" s="135" t="s">
        <v>105</v>
      </c>
      <c r="F23" s="136">
        <v>25000</v>
      </c>
      <c r="G23" s="137">
        <f t="shared" si="0"/>
        <v>50000</v>
      </c>
    </row>
    <row r="24" spans="1:7" ht="15" x14ac:dyDescent="0.25">
      <c r="A24" s="6"/>
      <c r="B24" s="134" t="s">
        <v>66</v>
      </c>
      <c r="C24" s="22" t="s">
        <v>23</v>
      </c>
      <c r="D24" s="22">
        <v>4</v>
      </c>
      <c r="E24" s="135" t="s">
        <v>106</v>
      </c>
      <c r="F24" s="136">
        <v>25000</v>
      </c>
      <c r="G24" s="137">
        <f>D24*F24</f>
        <v>100000</v>
      </c>
    </row>
    <row r="25" spans="1:7" ht="15" x14ac:dyDescent="0.25">
      <c r="A25" s="6"/>
      <c r="B25" s="134" t="s">
        <v>107</v>
      </c>
      <c r="C25" s="22" t="s">
        <v>23</v>
      </c>
      <c r="D25" s="22">
        <v>3</v>
      </c>
      <c r="E25" s="135" t="s">
        <v>29</v>
      </c>
      <c r="F25" s="136">
        <v>25000</v>
      </c>
      <c r="G25" s="19">
        <f>D25*F25</f>
        <v>75000</v>
      </c>
    </row>
    <row r="26" spans="1:7" ht="15" x14ac:dyDescent="0.25">
      <c r="A26" s="6"/>
      <c r="B26" s="148" t="s">
        <v>78</v>
      </c>
      <c r="C26" s="22" t="s">
        <v>23</v>
      </c>
      <c r="D26" s="22">
        <v>5</v>
      </c>
      <c r="E26" s="135" t="s">
        <v>108</v>
      </c>
      <c r="F26" s="136">
        <v>25000</v>
      </c>
      <c r="G26" s="19">
        <f t="shared" ref="G26:G27" si="1">D26*F26</f>
        <v>125000</v>
      </c>
    </row>
    <row r="27" spans="1:7" ht="15" x14ac:dyDescent="0.25">
      <c r="A27" s="6"/>
      <c r="B27" s="134" t="s">
        <v>74</v>
      </c>
      <c r="C27" s="22" t="s">
        <v>23</v>
      </c>
      <c r="D27" s="138">
        <v>25</v>
      </c>
      <c r="E27" s="135" t="s">
        <v>109</v>
      </c>
      <c r="F27" s="136">
        <v>25000</v>
      </c>
      <c r="G27" s="19">
        <f t="shared" si="1"/>
        <v>625000</v>
      </c>
    </row>
    <row r="28" spans="1:7" ht="15" x14ac:dyDescent="0.25">
      <c r="A28" s="6"/>
      <c r="B28" s="8" t="s">
        <v>24</v>
      </c>
      <c r="C28" s="9"/>
      <c r="D28" s="9"/>
      <c r="E28" s="9"/>
      <c r="F28" s="10"/>
      <c r="G28" s="20">
        <f>SUM(G21:G27)</f>
        <v>1525000</v>
      </c>
    </row>
    <row r="29" spans="1:7" ht="15" x14ac:dyDescent="0.25">
      <c r="A29" s="2"/>
      <c r="B29" s="39"/>
      <c r="C29" s="41"/>
      <c r="D29" s="41"/>
      <c r="E29" s="41"/>
      <c r="F29" s="46"/>
      <c r="G29" s="46"/>
    </row>
    <row r="30" spans="1:7" ht="15" x14ac:dyDescent="0.25">
      <c r="A30" s="3"/>
      <c r="B30" s="47" t="s">
        <v>25</v>
      </c>
      <c r="C30" s="48"/>
      <c r="D30" s="49"/>
      <c r="E30" s="49"/>
      <c r="F30" s="50"/>
      <c r="G30" s="50"/>
    </row>
    <row r="31" spans="1:7" ht="24" x14ac:dyDescent="0.25">
      <c r="A31" s="3"/>
      <c r="B31" s="51" t="s">
        <v>17</v>
      </c>
      <c r="C31" s="52" t="s">
        <v>18</v>
      </c>
      <c r="D31" s="52" t="s">
        <v>19</v>
      </c>
      <c r="E31" s="51" t="s">
        <v>20</v>
      </c>
      <c r="F31" s="52" t="s">
        <v>21</v>
      </c>
      <c r="G31" s="51" t="s">
        <v>22</v>
      </c>
    </row>
    <row r="32" spans="1:7" ht="15" x14ac:dyDescent="0.25">
      <c r="A32" s="3"/>
      <c r="B32" s="53"/>
      <c r="C32" s="54" t="s">
        <v>68</v>
      </c>
      <c r="D32" s="54"/>
      <c r="E32" s="54"/>
      <c r="F32" s="53"/>
      <c r="G32" s="53"/>
    </row>
    <row r="33" spans="1:7" ht="15" x14ac:dyDescent="0.25">
      <c r="A33" s="3"/>
      <c r="B33" s="55" t="s">
        <v>26</v>
      </c>
      <c r="C33" s="56"/>
      <c r="D33" s="56"/>
      <c r="E33" s="56"/>
      <c r="F33" s="57"/>
      <c r="G33" s="57"/>
    </row>
    <row r="34" spans="1:7" ht="15" x14ac:dyDescent="0.25">
      <c r="A34" s="2"/>
      <c r="B34" s="58"/>
      <c r="C34" s="59"/>
      <c r="D34" s="59"/>
      <c r="E34" s="59"/>
      <c r="F34" s="60"/>
      <c r="G34" s="60"/>
    </row>
    <row r="35" spans="1:7" ht="15" x14ac:dyDescent="0.25">
      <c r="A35" s="3"/>
      <c r="B35" s="47" t="s">
        <v>27</v>
      </c>
      <c r="C35" s="48"/>
      <c r="D35" s="49"/>
      <c r="E35" s="49"/>
      <c r="F35" s="50"/>
      <c r="G35" s="50"/>
    </row>
    <row r="36" spans="1:7" ht="24" x14ac:dyDescent="0.25">
      <c r="A36" s="3"/>
      <c r="B36" s="61" t="s">
        <v>17</v>
      </c>
      <c r="C36" s="61" t="s">
        <v>18</v>
      </c>
      <c r="D36" s="61" t="s">
        <v>19</v>
      </c>
      <c r="E36" s="61" t="s">
        <v>20</v>
      </c>
      <c r="F36" s="62" t="s">
        <v>21</v>
      </c>
      <c r="G36" s="61" t="s">
        <v>22</v>
      </c>
    </row>
    <row r="37" spans="1:7" ht="15" x14ac:dyDescent="0.25">
      <c r="A37" s="6"/>
      <c r="B37" s="134" t="s">
        <v>79</v>
      </c>
      <c r="C37" s="22" t="s">
        <v>28</v>
      </c>
      <c r="D37" s="139">
        <v>0.26041666666666669</v>
      </c>
      <c r="E37" s="135" t="s">
        <v>35</v>
      </c>
      <c r="F37" s="140">
        <v>240000</v>
      </c>
      <c r="G37" s="137">
        <f t="shared" ref="G37:G40" si="2">D37*F37</f>
        <v>62500.000000000007</v>
      </c>
    </row>
    <row r="38" spans="1:7" ht="15" x14ac:dyDescent="0.25">
      <c r="A38" s="6"/>
      <c r="B38" s="134" t="s">
        <v>80</v>
      </c>
      <c r="C38" s="22" t="s">
        <v>28</v>
      </c>
      <c r="D38" s="139">
        <v>0.19479166666666667</v>
      </c>
      <c r="E38" s="135" t="s">
        <v>35</v>
      </c>
      <c r="F38" s="140">
        <v>240000</v>
      </c>
      <c r="G38" s="137">
        <f t="shared" si="2"/>
        <v>46750</v>
      </c>
    </row>
    <row r="39" spans="1:7" ht="15" x14ac:dyDescent="0.25">
      <c r="A39" s="6"/>
      <c r="B39" s="134" t="s">
        <v>69</v>
      </c>
      <c r="C39" s="22" t="s">
        <v>28</v>
      </c>
      <c r="D39" s="139">
        <v>0.13020833333333334</v>
      </c>
      <c r="E39" s="135" t="s">
        <v>40</v>
      </c>
      <c r="F39" s="140">
        <v>240000</v>
      </c>
      <c r="G39" s="137">
        <f t="shared" si="2"/>
        <v>31250.000000000004</v>
      </c>
    </row>
    <row r="40" spans="1:7" ht="15" x14ac:dyDescent="0.25">
      <c r="A40" s="6"/>
      <c r="B40" s="134" t="s">
        <v>128</v>
      </c>
      <c r="C40" s="22" t="s">
        <v>28</v>
      </c>
      <c r="D40" s="139">
        <v>0.390625</v>
      </c>
      <c r="E40" s="135" t="s">
        <v>88</v>
      </c>
      <c r="F40" s="140">
        <v>240000</v>
      </c>
      <c r="G40" s="137">
        <f t="shared" si="2"/>
        <v>93750</v>
      </c>
    </row>
    <row r="41" spans="1:7" ht="15" x14ac:dyDescent="0.25">
      <c r="A41" s="6"/>
      <c r="B41" s="141" t="s">
        <v>110</v>
      </c>
      <c r="C41" s="22" t="s">
        <v>28</v>
      </c>
      <c r="D41" s="139">
        <v>0.26041666666666669</v>
      </c>
      <c r="E41" s="135" t="s">
        <v>90</v>
      </c>
      <c r="F41" s="140">
        <v>240000</v>
      </c>
      <c r="G41" s="137">
        <f>D41*F41</f>
        <v>62500.000000000007</v>
      </c>
    </row>
    <row r="42" spans="1:7" ht="15" x14ac:dyDescent="0.25">
      <c r="A42" s="3"/>
      <c r="B42" s="11" t="s">
        <v>30</v>
      </c>
      <c r="C42" s="12"/>
      <c r="D42" s="12"/>
      <c r="E42" s="12"/>
      <c r="F42" s="14"/>
      <c r="G42" s="21">
        <f>SUM(G37:G41)</f>
        <v>296750</v>
      </c>
    </row>
    <row r="43" spans="1:7" ht="15" x14ac:dyDescent="0.25">
      <c r="A43" s="2"/>
      <c r="B43" s="58"/>
      <c r="C43" s="59"/>
      <c r="D43" s="59"/>
      <c r="E43" s="59"/>
      <c r="F43" s="60"/>
      <c r="G43" s="60"/>
    </row>
    <row r="44" spans="1:7" ht="15" x14ac:dyDescent="0.25">
      <c r="A44" s="3"/>
      <c r="B44" s="47" t="s">
        <v>31</v>
      </c>
      <c r="C44" s="48"/>
      <c r="D44" s="49"/>
      <c r="E44" s="49"/>
      <c r="F44" s="50"/>
      <c r="G44" s="50"/>
    </row>
    <row r="45" spans="1:7" ht="24" x14ac:dyDescent="0.25">
      <c r="A45" s="3"/>
      <c r="B45" s="62" t="s">
        <v>32</v>
      </c>
      <c r="C45" s="62" t="s">
        <v>33</v>
      </c>
      <c r="D45" s="62" t="s">
        <v>34</v>
      </c>
      <c r="E45" s="62" t="s">
        <v>20</v>
      </c>
      <c r="F45" s="62" t="s">
        <v>21</v>
      </c>
      <c r="G45" s="62" t="s">
        <v>22</v>
      </c>
    </row>
    <row r="46" spans="1:7" ht="15" x14ac:dyDescent="0.25">
      <c r="A46" s="6"/>
      <c r="B46" s="134" t="s">
        <v>129</v>
      </c>
      <c r="C46" s="22" t="s">
        <v>75</v>
      </c>
      <c r="D46" s="142">
        <v>8500</v>
      </c>
      <c r="E46" s="135" t="s">
        <v>62</v>
      </c>
      <c r="F46" s="143">
        <v>190</v>
      </c>
      <c r="G46" s="143">
        <f>F46*D46</f>
        <v>1615000</v>
      </c>
    </row>
    <row r="47" spans="1:7" ht="15" x14ac:dyDescent="0.25">
      <c r="A47" s="6"/>
      <c r="B47" s="144" t="s">
        <v>111</v>
      </c>
      <c r="C47" s="145"/>
      <c r="D47" s="145"/>
      <c r="E47" s="146"/>
      <c r="F47" s="143"/>
      <c r="G47" s="143"/>
    </row>
    <row r="48" spans="1:7" ht="15" x14ac:dyDescent="0.25">
      <c r="A48" s="6"/>
      <c r="B48" s="134" t="s">
        <v>112</v>
      </c>
      <c r="C48" s="22" t="s">
        <v>81</v>
      </c>
      <c r="D48" s="22">
        <v>300</v>
      </c>
      <c r="E48" s="135" t="s">
        <v>36</v>
      </c>
      <c r="F48" s="143">
        <v>1341</v>
      </c>
      <c r="G48" s="143">
        <f t="shared" ref="G48:G67" si="3">F48*D48</f>
        <v>402300</v>
      </c>
    </row>
    <row r="49" spans="1:7" ht="15" x14ac:dyDescent="0.25">
      <c r="A49" s="6"/>
      <c r="B49" s="134" t="s">
        <v>64</v>
      </c>
      <c r="C49" s="22" t="s">
        <v>81</v>
      </c>
      <c r="D49" s="22">
        <v>200</v>
      </c>
      <c r="E49" s="135" t="s">
        <v>87</v>
      </c>
      <c r="F49" s="143">
        <v>2200</v>
      </c>
      <c r="G49" s="143">
        <f t="shared" si="3"/>
        <v>440000</v>
      </c>
    </row>
    <row r="50" spans="1:7" ht="15" x14ac:dyDescent="0.25">
      <c r="A50" s="6"/>
      <c r="B50" s="134" t="s">
        <v>70</v>
      </c>
      <c r="C50" s="22" t="s">
        <v>81</v>
      </c>
      <c r="D50" s="22">
        <v>150</v>
      </c>
      <c r="E50" s="135" t="s">
        <v>87</v>
      </c>
      <c r="F50" s="143">
        <v>1260</v>
      </c>
      <c r="G50" s="143">
        <f t="shared" si="3"/>
        <v>189000</v>
      </c>
    </row>
    <row r="51" spans="1:7" ht="15" x14ac:dyDescent="0.25">
      <c r="A51" s="6"/>
      <c r="B51" s="144" t="s">
        <v>93</v>
      </c>
      <c r="C51" s="145"/>
      <c r="D51" s="145"/>
      <c r="E51" s="146"/>
      <c r="F51" s="143"/>
      <c r="G51" s="143"/>
    </row>
    <row r="52" spans="1:7" ht="15" x14ac:dyDescent="0.25">
      <c r="A52" s="6"/>
      <c r="B52" s="134" t="s">
        <v>113</v>
      </c>
      <c r="C52" s="22" t="s">
        <v>76</v>
      </c>
      <c r="D52" s="22">
        <v>0.5</v>
      </c>
      <c r="E52" s="135" t="s">
        <v>77</v>
      </c>
      <c r="F52" s="143">
        <v>24510</v>
      </c>
      <c r="G52" s="143">
        <f t="shared" si="3"/>
        <v>12255</v>
      </c>
    </row>
    <row r="53" spans="1:7" ht="15" x14ac:dyDescent="0.25">
      <c r="A53" s="6"/>
      <c r="B53" s="144" t="s">
        <v>94</v>
      </c>
      <c r="C53" s="145"/>
      <c r="D53" s="145"/>
      <c r="E53" s="146"/>
      <c r="F53" s="143"/>
      <c r="G53" s="143"/>
    </row>
    <row r="54" spans="1:7" ht="15" x14ac:dyDescent="0.25">
      <c r="A54" s="6"/>
      <c r="B54" s="134" t="s">
        <v>82</v>
      </c>
      <c r="C54" s="22" t="s">
        <v>76</v>
      </c>
      <c r="D54" s="22">
        <v>2</v>
      </c>
      <c r="E54" s="135" t="s">
        <v>35</v>
      </c>
      <c r="F54" s="143">
        <v>6590</v>
      </c>
      <c r="G54" s="143">
        <f t="shared" si="3"/>
        <v>13180</v>
      </c>
    </row>
    <row r="55" spans="1:7" ht="15" x14ac:dyDescent="0.25">
      <c r="A55" s="6"/>
      <c r="B55" s="134" t="s">
        <v>114</v>
      </c>
      <c r="C55" s="22" t="s">
        <v>76</v>
      </c>
      <c r="D55" s="22">
        <v>2</v>
      </c>
      <c r="E55" s="135" t="s">
        <v>115</v>
      </c>
      <c r="F55" s="143">
        <v>66810</v>
      </c>
      <c r="G55" s="143">
        <f t="shared" si="3"/>
        <v>133620</v>
      </c>
    </row>
    <row r="56" spans="1:7" ht="15" x14ac:dyDescent="0.25">
      <c r="A56" s="6"/>
      <c r="B56" s="134" t="s">
        <v>116</v>
      </c>
      <c r="C56" s="22" t="s">
        <v>76</v>
      </c>
      <c r="D56" s="22">
        <v>0.5</v>
      </c>
      <c r="E56" s="135" t="s">
        <v>29</v>
      </c>
      <c r="F56" s="143">
        <v>93997</v>
      </c>
      <c r="G56" s="143">
        <f t="shared" si="3"/>
        <v>46998.5</v>
      </c>
    </row>
    <row r="57" spans="1:7" ht="15" x14ac:dyDescent="0.25">
      <c r="A57" s="6"/>
      <c r="B57" s="144" t="s">
        <v>95</v>
      </c>
      <c r="C57" s="145"/>
      <c r="D57" s="145"/>
      <c r="E57" s="146"/>
      <c r="F57" s="143"/>
      <c r="G57" s="143"/>
    </row>
    <row r="58" spans="1:7" ht="15" x14ac:dyDescent="0.25">
      <c r="A58" s="6"/>
      <c r="B58" s="134" t="s">
        <v>83</v>
      </c>
      <c r="C58" s="22" t="s">
        <v>76</v>
      </c>
      <c r="D58" s="22">
        <v>1</v>
      </c>
      <c r="E58" s="135" t="s">
        <v>117</v>
      </c>
      <c r="F58" s="143">
        <v>11990</v>
      </c>
      <c r="G58" s="143">
        <f t="shared" si="3"/>
        <v>11990</v>
      </c>
    </row>
    <row r="59" spans="1:7" ht="15" x14ac:dyDescent="0.25">
      <c r="A59" s="6"/>
      <c r="B59" s="134" t="s">
        <v>118</v>
      </c>
      <c r="C59" s="22" t="s">
        <v>76</v>
      </c>
      <c r="D59" s="22">
        <v>1</v>
      </c>
      <c r="E59" s="135" t="s">
        <v>117</v>
      </c>
      <c r="F59" s="143">
        <v>34980</v>
      </c>
      <c r="G59" s="143">
        <f t="shared" si="3"/>
        <v>34980</v>
      </c>
    </row>
    <row r="60" spans="1:7" ht="15" x14ac:dyDescent="0.25">
      <c r="A60" s="6"/>
      <c r="B60" s="144" t="s">
        <v>58</v>
      </c>
      <c r="C60" s="145"/>
      <c r="D60" s="145"/>
      <c r="E60" s="146"/>
      <c r="F60" s="143"/>
      <c r="G60" s="143"/>
    </row>
    <row r="61" spans="1:7" ht="15" x14ac:dyDescent="0.25">
      <c r="A61" s="6"/>
      <c r="B61" s="134" t="s">
        <v>119</v>
      </c>
      <c r="C61" s="22" t="s">
        <v>76</v>
      </c>
      <c r="D61" s="22">
        <v>3</v>
      </c>
      <c r="E61" s="135" t="s">
        <v>29</v>
      </c>
      <c r="F61" s="143">
        <v>10980</v>
      </c>
      <c r="G61" s="143">
        <f t="shared" si="3"/>
        <v>32940</v>
      </c>
    </row>
    <row r="62" spans="1:7" ht="15" x14ac:dyDescent="0.25">
      <c r="A62" s="6"/>
      <c r="B62" s="134" t="s">
        <v>120</v>
      </c>
      <c r="C62" s="22" t="s">
        <v>76</v>
      </c>
      <c r="D62" s="22">
        <v>3</v>
      </c>
      <c r="E62" s="135" t="s">
        <v>40</v>
      </c>
      <c r="F62" s="143">
        <v>23986</v>
      </c>
      <c r="G62" s="143">
        <f t="shared" si="3"/>
        <v>71958</v>
      </c>
    </row>
    <row r="63" spans="1:7" ht="15" x14ac:dyDescent="0.25">
      <c r="A63" s="6"/>
      <c r="B63" s="134" t="s">
        <v>89</v>
      </c>
      <c r="C63" s="22" t="s">
        <v>76</v>
      </c>
      <c r="D63" s="22">
        <v>4</v>
      </c>
      <c r="E63" s="135" t="s">
        <v>105</v>
      </c>
      <c r="F63" s="143">
        <v>6426</v>
      </c>
      <c r="G63" s="143">
        <f t="shared" si="3"/>
        <v>25704</v>
      </c>
    </row>
    <row r="64" spans="1:7" ht="15" x14ac:dyDescent="0.25">
      <c r="A64" s="6"/>
      <c r="B64" s="134" t="s">
        <v>84</v>
      </c>
      <c r="C64" s="22" t="s">
        <v>76</v>
      </c>
      <c r="D64" s="22">
        <v>3</v>
      </c>
      <c r="E64" s="135" t="s">
        <v>121</v>
      </c>
      <c r="F64" s="143">
        <v>40780</v>
      </c>
      <c r="G64" s="143">
        <f t="shared" si="3"/>
        <v>122340</v>
      </c>
    </row>
    <row r="65" spans="1:8" ht="15" x14ac:dyDescent="0.25">
      <c r="A65" s="6"/>
      <c r="B65" s="134" t="s">
        <v>122</v>
      </c>
      <c r="C65" s="22" t="s">
        <v>81</v>
      </c>
      <c r="D65" s="22">
        <v>250</v>
      </c>
      <c r="E65" s="135" t="s">
        <v>36</v>
      </c>
      <c r="F65" s="143">
        <v>3500</v>
      </c>
      <c r="G65" s="143">
        <f t="shared" si="3"/>
        <v>875000</v>
      </c>
    </row>
    <row r="66" spans="1:8" ht="15" x14ac:dyDescent="0.25">
      <c r="A66" s="6"/>
      <c r="B66" s="134" t="s">
        <v>123</v>
      </c>
      <c r="C66" s="22" t="s">
        <v>81</v>
      </c>
      <c r="D66" s="22">
        <v>350</v>
      </c>
      <c r="E66" s="135" t="s">
        <v>35</v>
      </c>
      <c r="F66" s="143">
        <v>3500</v>
      </c>
      <c r="G66" s="143">
        <f t="shared" si="3"/>
        <v>1225000</v>
      </c>
    </row>
    <row r="67" spans="1:8" ht="15" x14ac:dyDescent="0.25">
      <c r="A67" s="6"/>
      <c r="B67" s="134" t="s">
        <v>124</v>
      </c>
      <c r="C67" s="22" t="s">
        <v>125</v>
      </c>
      <c r="D67" s="147">
        <v>1000</v>
      </c>
      <c r="E67" s="135" t="s">
        <v>35</v>
      </c>
      <c r="F67" s="143">
        <v>300</v>
      </c>
      <c r="G67" s="143">
        <f t="shared" si="3"/>
        <v>300000</v>
      </c>
    </row>
    <row r="68" spans="1:8" ht="15" x14ac:dyDescent="0.25">
      <c r="A68" s="3"/>
      <c r="B68" s="63" t="s">
        <v>37</v>
      </c>
      <c r="C68" s="64"/>
      <c r="D68" s="64"/>
      <c r="E68" s="64"/>
      <c r="F68" s="65"/>
      <c r="G68" s="66">
        <f>SUM(G46:G67)</f>
        <v>5552265.5</v>
      </c>
    </row>
    <row r="69" spans="1:8" ht="15" x14ac:dyDescent="0.25">
      <c r="A69" s="2"/>
      <c r="B69" s="58"/>
      <c r="C69" s="59"/>
      <c r="D69" s="59"/>
      <c r="E69" s="67"/>
      <c r="F69" s="60"/>
      <c r="G69" s="60"/>
    </row>
    <row r="70" spans="1:8" ht="15" x14ac:dyDescent="0.25">
      <c r="A70" s="3"/>
      <c r="B70" s="47" t="s">
        <v>38</v>
      </c>
      <c r="C70" s="48"/>
      <c r="D70" s="49"/>
      <c r="E70" s="49"/>
      <c r="F70" s="50"/>
      <c r="G70" s="50"/>
    </row>
    <row r="71" spans="1:8" ht="24" x14ac:dyDescent="0.25">
      <c r="A71" s="3"/>
      <c r="B71" s="61" t="s">
        <v>39</v>
      </c>
      <c r="C71" s="62" t="s">
        <v>33</v>
      </c>
      <c r="D71" s="62" t="s">
        <v>34</v>
      </c>
      <c r="E71" s="61" t="s">
        <v>20</v>
      </c>
      <c r="F71" s="62" t="s">
        <v>21</v>
      </c>
      <c r="G71" s="61" t="s">
        <v>22</v>
      </c>
    </row>
    <row r="72" spans="1:8" ht="15" x14ac:dyDescent="0.25">
      <c r="A72" s="6"/>
      <c r="B72" s="17"/>
      <c r="C72" s="23"/>
      <c r="D72" s="24"/>
      <c r="E72" s="7"/>
      <c r="F72" s="25"/>
      <c r="G72" s="24"/>
    </row>
    <row r="73" spans="1:8" ht="15" x14ac:dyDescent="0.25">
      <c r="A73" s="6"/>
      <c r="B73" s="26" t="s">
        <v>65</v>
      </c>
      <c r="C73" s="27"/>
      <c r="D73" s="24"/>
      <c r="E73" s="28"/>
      <c r="F73" s="25"/>
      <c r="G73" s="24"/>
    </row>
    <row r="74" spans="1:8" ht="15" x14ac:dyDescent="0.25">
      <c r="A74" s="3"/>
      <c r="B74" s="68" t="s">
        <v>41</v>
      </c>
      <c r="C74" s="69"/>
      <c r="D74" s="69"/>
      <c r="E74" s="69"/>
      <c r="F74" s="70"/>
      <c r="G74" s="71"/>
    </row>
    <row r="75" spans="1:8" ht="15" x14ac:dyDescent="0.25">
      <c r="A75" s="2"/>
      <c r="B75" s="72"/>
      <c r="C75" s="72"/>
      <c r="D75" s="72"/>
      <c r="E75" s="72"/>
      <c r="F75" s="73"/>
      <c r="G75" s="73"/>
    </row>
    <row r="76" spans="1:8" ht="15" x14ac:dyDescent="0.25">
      <c r="A76" s="13"/>
      <c r="B76" s="74" t="s">
        <v>42</v>
      </c>
      <c r="C76" s="75"/>
      <c r="D76" s="75"/>
      <c r="E76" s="75"/>
      <c r="F76" s="75"/>
      <c r="G76" s="76">
        <f>G28+G42+G68+G74</f>
        <v>7374015.5</v>
      </c>
    </row>
    <row r="77" spans="1:8" ht="15" x14ac:dyDescent="0.25">
      <c r="A77" s="13"/>
      <c r="B77" s="77" t="s">
        <v>43</v>
      </c>
      <c r="C77" s="78"/>
      <c r="D77" s="78"/>
      <c r="E77" s="78"/>
      <c r="F77" s="78"/>
      <c r="G77" s="79">
        <f>G76*0.05</f>
        <v>368700.77500000002</v>
      </c>
    </row>
    <row r="78" spans="1:8" ht="15" x14ac:dyDescent="0.25">
      <c r="A78" s="13"/>
      <c r="B78" s="80" t="s">
        <v>44</v>
      </c>
      <c r="C78" s="81"/>
      <c r="D78" s="81"/>
      <c r="E78" s="81"/>
      <c r="F78" s="81"/>
      <c r="G78" s="82">
        <f>G77+G76</f>
        <v>7742716.2750000004</v>
      </c>
      <c r="H78" s="150"/>
    </row>
    <row r="79" spans="1:8" ht="15" x14ac:dyDescent="0.25">
      <c r="A79" s="13"/>
      <c r="B79" s="77" t="s">
        <v>45</v>
      </c>
      <c r="C79" s="78"/>
      <c r="D79" s="78"/>
      <c r="E79" s="78"/>
      <c r="F79" s="78"/>
      <c r="G79" s="79">
        <f>G12</f>
        <v>12500000</v>
      </c>
    </row>
    <row r="80" spans="1:8" ht="15" x14ac:dyDescent="0.25">
      <c r="A80" s="13"/>
      <c r="B80" s="83" t="s">
        <v>46</v>
      </c>
      <c r="C80" s="84"/>
      <c r="D80" s="84"/>
      <c r="E80" s="84"/>
      <c r="F80" s="84"/>
      <c r="G80" s="85">
        <f>G79-G78</f>
        <v>4757283.7249999996</v>
      </c>
    </row>
    <row r="81" spans="1:7" ht="15" x14ac:dyDescent="0.25">
      <c r="A81" s="13"/>
      <c r="B81" s="86" t="s">
        <v>71</v>
      </c>
      <c r="C81" s="87"/>
      <c r="D81" s="87"/>
      <c r="E81" s="87"/>
      <c r="F81" s="87"/>
      <c r="G81" s="88"/>
    </row>
    <row r="82" spans="1:7" ht="15.75" thickBot="1" x14ac:dyDescent="0.3">
      <c r="A82" s="13"/>
      <c r="B82" s="89"/>
      <c r="C82" s="87"/>
      <c r="D82" s="87"/>
      <c r="E82" s="87"/>
      <c r="F82" s="87"/>
      <c r="G82" s="88"/>
    </row>
    <row r="83" spans="1:7" ht="15" x14ac:dyDescent="0.25">
      <c r="A83" s="13"/>
      <c r="B83" s="90" t="s">
        <v>72</v>
      </c>
      <c r="C83" s="91"/>
      <c r="D83" s="91"/>
      <c r="E83" s="91"/>
      <c r="F83" s="92"/>
      <c r="G83" s="88"/>
    </row>
    <row r="84" spans="1:7" ht="15" x14ac:dyDescent="0.25">
      <c r="A84" s="13"/>
      <c r="B84" s="93" t="s">
        <v>47</v>
      </c>
      <c r="C84" s="94"/>
      <c r="D84" s="94"/>
      <c r="E84" s="94"/>
      <c r="F84" s="95"/>
      <c r="G84" s="88"/>
    </row>
    <row r="85" spans="1:7" ht="15" x14ac:dyDescent="0.25">
      <c r="A85" s="13"/>
      <c r="B85" s="93" t="s">
        <v>48</v>
      </c>
      <c r="C85" s="94"/>
      <c r="D85" s="94"/>
      <c r="E85" s="94"/>
      <c r="F85" s="95"/>
      <c r="G85" s="88"/>
    </row>
    <row r="86" spans="1:7" ht="15" x14ac:dyDescent="0.25">
      <c r="A86" s="13"/>
      <c r="B86" s="93" t="s">
        <v>49</v>
      </c>
      <c r="C86" s="94"/>
      <c r="D86" s="94"/>
      <c r="E86" s="94"/>
      <c r="F86" s="95"/>
      <c r="G86" s="88"/>
    </row>
    <row r="87" spans="1:7" ht="15" x14ac:dyDescent="0.25">
      <c r="A87" s="13"/>
      <c r="B87" s="93" t="s">
        <v>50</v>
      </c>
      <c r="C87" s="94"/>
      <c r="D87" s="94"/>
      <c r="E87" s="94"/>
      <c r="F87" s="95"/>
      <c r="G87" s="88"/>
    </row>
    <row r="88" spans="1:7" ht="15" x14ac:dyDescent="0.25">
      <c r="A88" s="13"/>
      <c r="B88" s="93" t="s">
        <v>51</v>
      </c>
      <c r="C88" s="94"/>
      <c r="D88" s="94"/>
      <c r="E88" s="94"/>
      <c r="F88" s="95"/>
      <c r="G88" s="88"/>
    </row>
    <row r="89" spans="1:7" ht="15.75" thickBot="1" x14ac:dyDescent="0.3">
      <c r="A89" s="13"/>
      <c r="B89" s="96" t="s">
        <v>52</v>
      </c>
      <c r="C89" s="97"/>
      <c r="D89" s="97"/>
      <c r="E89" s="97"/>
      <c r="F89" s="98"/>
      <c r="G89" s="88"/>
    </row>
    <row r="90" spans="1:7" ht="15" x14ac:dyDescent="0.25">
      <c r="A90" s="13"/>
      <c r="B90" s="99"/>
      <c r="C90" s="94"/>
      <c r="D90" s="94"/>
      <c r="E90" s="94"/>
      <c r="F90" s="94"/>
      <c r="G90" s="88"/>
    </row>
    <row r="91" spans="1:7" ht="15.75" thickBot="1" x14ac:dyDescent="0.3">
      <c r="A91" s="13"/>
      <c r="B91" s="153" t="s">
        <v>53</v>
      </c>
      <c r="C91" s="154"/>
      <c r="D91" s="100"/>
      <c r="E91" s="101"/>
      <c r="F91" s="101"/>
      <c r="G91" s="88"/>
    </row>
    <row r="92" spans="1:7" ht="15" x14ac:dyDescent="0.25">
      <c r="A92" s="13"/>
      <c r="B92" s="102" t="s">
        <v>39</v>
      </c>
      <c r="C92" s="103" t="s">
        <v>126</v>
      </c>
      <c r="D92" s="104" t="s">
        <v>54</v>
      </c>
      <c r="E92" s="101"/>
      <c r="F92" s="101"/>
      <c r="G92" s="88"/>
    </row>
    <row r="93" spans="1:7" ht="15" x14ac:dyDescent="0.25">
      <c r="A93" s="13"/>
      <c r="B93" s="105" t="s">
        <v>55</v>
      </c>
      <c r="C93" s="106">
        <f>G28</f>
        <v>1525000</v>
      </c>
      <c r="D93" s="107">
        <f>(C93/C99)</f>
        <v>0.1969593028901217</v>
      </c>
      <c r="E93" s="101"/>
      <c r="F93" s="101"/>
      <c r="G93" s="88"/>
    </row>
    <row r="94" spans="1:7" ht="15" x14ac:dyDescent="0.25">
      <c r="A94" s="13"/>
      <c r="B94" s="105" t="s">
        <v>56</v>
      </c>
      <c r="C94" s="108">
        <f>G33</f>
        <v>0</v>
      </c>
      <c r="D94" s="107">
        <v>0</v>
      </c>
      <c r="E94" s="101"/>
      <c r="F94" s="101"/>
      <c r="G94" s="88"/>
    </row>
    <row r="95" spans="1:7" ht="15" x14ac:dyDescent="0.25">
      <c r="A95" s="13"/>
      <c r="B95" s="105" t="s">
        <v>57</v>
      </c>
      <c r="C95" s="106">
        <f>G42</f>
        <v>296750</v>
      </c>
      <c r="D95" s="107">
        <f>(C95/C99)</f>
        <v>3.8326343037799096E-2</v>
      </c>
      <c r="E95" s="101"/>
      <c r="F95" s="101"/>
      <c r="G95" s="88"/>
    </row>
    <row r="96" spans="1:7" ht="15" x14ac:dyDescent="0.25">
      <c r="A96" s="13"/>
      <c r="B96" s="105" t="s">
        <v>32</v>
      </c>
      <c r="C96" s="106">
        <f>G68</f>
        <v>5552265.5</v>
      </c>
      <c r="D96" s="107">
        <f>(C96/C99)</f>
        <v>0.71709530645303154</v>
      </c>
      <c r="E96" s="101"/>
      <c r="F96" s="101"/>
      <c r="G96" s="88"/>
    </row>
    <row r="97" spans="1:7" ht="15" x14ac:dyDescent="0.25">
      <c r="A97" s="13"/>
      <c r="B97" s="105" t="s">
        <v>58</v>
      </c>
      <c r="C97" s="109">
        <f>G74</f>
        <v>0</v>
      </c>
      <c r="D97" s="107">
        <f>(C97/C99)</f>
        <v>0</v>
      </c>
      <c r="E97" s="110"/>
      <c r="F97" s="110"/>
      <c r="G97" s="88"/>
    </row>
    <row r="98" spans="1:7" ht="15" x14ac:dyDescent="0.25">
      <c r="A98" s="13"/>
      <c r="B98" s="105" t="s">
        <v>59</v>
      </c>
      <c r="C98" s="109">
        <f>G77</f>
        <v>368700.77500000002</v>
      </c>
      <c r="D98" s="107">
        <f>(C98/C99)</f>
        <v>4.7619047619047616E-2</v>
      </c>
      <c r="E98" s="110"/>
      <c r="F98" s="110"/>
      <c r="G98" s="88"/>
    </row>
    <row r="99" spans="1:7" ht="15.75" thickBot="1" x14ac:dyDescent="0.3">
      <c r="A99" s="13"/>
      <c r="B99" s="111" t="s">
        <v>60</v>
      </c>
      <c r="C99" s="112">
        <f>SUM(C93:C98)</f>
        <v>7742716.2750000004</v>
      </c>
      <c r="D99" s="113">
        <f>SUM(D93:D98)</f>
        <v>1</v>
      </c>
      <c r="E99" s="110"/>
      <c r="F99" s="110"/>
      <c r="G99" s="88"/>
    </row>
    <row r="100" spans="1:7" ht="15" x14ac:dyDescent="0.25">
      <c r="A100" s="13"/>
      <c r="B100" s="89"/>
      <c r="C100" s="87"/>
      <c r="D100" s="87"/>
      <c r="E100" s="87"/>
      <c r="F100" s="87"/>
      <c r="G100" s="88"/>
    </row>
    <row r="101" spans="1:7" ht="15" x14ac:dyDescent="0.25">
      <c r="A101" s="13"/>
      <c r="B101" s="114"/>
      <c r="C101" s="87"/>
      <c r="D101" s="87"/>
      <c r="E101" s="87"/>
      <c r="F101" s="87"/>
      <c r="G101" s="88"/>
    </row>
    <row r="102" spans="1:7" ht="15.75" thickBot="1" x14ac:dyDescent="0.3">
      <c r="A102" s="115"/>
      <c r="B102" s="116"/>
      <c r="C102" s="117" t="s">
        <v>96</v>
      </c>
      <c r="D102" s="118"/>
      <c r="E102" s="119"/>
      <c r="F102" s="120"/>
      <c r="G102" s="88"/>
    </row>
    <row r="103" spans="1:7" ht="15" x14ac:dyDescent="0.25">
      <c r="A103" s="13"/>
      <c r="B103" s="121" t="s">
        <v>91</v>
      </c>
      <c r="C103" s="122">
        <v>24500</v>
      </c>
      <c r="D103" s="122">
        <v>25000</v>
      </c>
      <c r="E103" s="123">
        <v>25500</v>
      </c>
      <c r="F103" s="124"/>
      <c r="G103" s="125"/>
    </row>
    <row r="104" spans="1:7" ht="15.75" thickBot="1" x14ac:dyDescent="0.3">
      <c r="A104" s="13"/>
      <c r="B104" s="111" t="s">
        <v>127</v>
      </c>
      <c r="C104" s="112">
        <f>(G78/C103)</f>
        <v>316.02923571428573</v>
      </c>
      <c r="D104" s="112">
        <f>(G78/D103)</f>
        <v>309.70865100000003</v>
      </c>
      <c r="E104" s="126">
        <f>(G78/E103)</f>
        <v>303.63593235294121</v>
      </c>
      <c r="F104" s="124"/>
      <c r="G104" s="125"/>
    </row>
    <row r="105" spans="1:7" ht="15" x14ac:dyDescent="0.25">
      <c r="A105" s="13"/>
      <c r="B105" s="127" t="s">
        <v>61</v>
      </c>
      <c r="C105" s="94"/>
      <c r="D105" s="94"/>
      <c r="E105" s="94"/>
      <c r="F105" s="94"/>
      <c r="G105" s="94"/>
    </row>
  </sheetData>
  <mergeCells count="8">
    <mergeCell ref="B17:G17"/>
    <mergeCell ref="B91:C9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bea4a5c6-dd9c-492d-ab53-e1e14423e944"/>
    <ds:schemaRef ds:uri="10b82782-c0f5-416e-ae65-72e3340045c9"/>
  </ds:schemaRefs>
</ds:datastoreItem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A1B7F3-B949-46E6-9B14-D283B267B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