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2BAA8C75-49A0-3545-8A14-221A0C55C1FA}" xr6:coauthVersionLast="47" xr6:coauthVersionMax="47" xr10:uidLastSave="{00000000-0000-0000-0000-000000000000}"/>
  <bookViews>
    <workbookView xWindow="0" yWindow="500" windowWidth="28780" windowHeight="17500" xr2:uid="{00000000-000D-0000-FFFF-FFFF00000000}"/>
  </bookViews>
  <sheets>
    <sheet name="Mel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3" i="1" l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1" i="1"/>
  <c r="G36" i="1"/>
  <c r="G34" i="1"/>
  <c r="G23" i="1"/>
  <c r="G58" i="1" l="1"/>
  <c r="G62" i="1"/>
  <c r="G64" i="1" s="1"/>
  <c r="G35" i="1"/>
  <c r="G28" i="1" l="1"/>
  <c r="C87" i="1" l="1"/>
  <c r="G12" i="1"/>
  <c r="G33" i="1" l="1"/>
  <c r="G37" i="1" s="1"/>
  <c r="G22" i="1"/>
  <c r="G21" i="1"/>
  <c r="C85" i="1" l="1"/>
  <c r="G24" i="1"/>
  <c r="C83" i="1" s="1"/>
  <c r="C86" i="1"/>
  <c r="G29" i="1"/>
  <c r="C84" i="1" s="1"/>
  <c r="G69" i="1"/>
  <c r="G66" i="1" l="1"/>
  <c r="G67" i="1" s="1"/>
  <c r="G68" i="1" l="1"/>
  <c r="C88" i="1"/>
  <c r="C89" i="1" l="1"/>
  <c r="D88" i="1" s="1"/>
  <c r="D94" i="1"/>
  <c r="C94" i="1"/>
  <c r="E94" i="1"/>
  <c r="G70" i="1"/>
  <c r="D86" i="1" l="1"/>
  <c r="D84" i="1"/>
  <c r="D83" i="1"/>
  <c r="D87" i="1"/>
  <c r="D85" i="1"/>
  <c r="D89" i="1" l="1"/>
</calcChain>
</file>

<file path=xl/sharedStrings.xml><?xml version="1.0" encoding="utf-8"?>
<sst xmlns="http://schemas.openxmlformats.org/spreadsheetml/2006/main" count="168" uniqueCount="114">
  <si>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</si>
  <si>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</si>
  <si>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</si>
  <si>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</si>
  <si>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</si>
  <si>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</si>
  <si>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</si>
  <si>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</si>
  <si>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</si>
  <si>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</si>
  <si>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</si>
  <si>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</si>
  <si>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</si>
  <si>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</si>
  <si>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</si>
  <si>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</si>
  <si>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</si>
  <si>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</si>
  <si>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</si>
  <si>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</si>
  <si>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</si>
  <si>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</si>
  <si>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</si>
  <si>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</si>
  <si>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</si>
  <si>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</si>
  <si>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</si>
  <si>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</si>
  <si>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</si>
  <si>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</si>
  <si>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</si>
  <si>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</si>
  <si>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</si>
  <si>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</si>
  <si>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</si>
  <si>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</si>
  <si>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</si>
  <si>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</si>
  <si>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</si>
  <si>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</si>
  <si>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</si>
  <si>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</si>
  <si>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</si>
  <si>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</si>
  <si>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</si>
  <si>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</si>
  <si>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</si>
  <si>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</si>
  <si>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</si>
  <si>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</si>
  <si>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</si>
  <si>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</si>
  <si>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</si>
  <si>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</si>
  <si>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</si>
  <si>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</si>
  <si>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</si>
  <si>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</si>
  <si>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</si>
  <si>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</si>
  <si>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Atacama</t>
  </si>
  <si>
    <t>Limpia con cultivadora</t>
  </si>
  <si>
    <t>lt</t>
  </si>
  <si>
    <t>Heladas - Sequia</t>
  </si>
  <si>
    <t>Copiapó</t>
  </si>
  <si>
    <t>Local</t>
  </si>
  <si>
    <t>FERTILIZANTES</t>
  </si>
  <si>
    <t>PESTICIDAS</t>
  </si>
  <si>
    <t>saco 25 Kgs.</t>
  </si>
  <si>
    <t>Guano</t>
  </si>
  <si>
    <t>Medio</t>
  </si>
  <si>
    <t>Transplante</t>
  </si>
  <si>
    <t>Urea granulada</t>
  </si>
  <si>
    <t>Melón</t>
  </si>
  <si>
    <t>Early Dew</t>
  </si>
  <si>
    <t>Nantoco . San Pedro</t>
  </si>
  <si>
    <t>Enero</t>
  </si>
  <si>
    <t>Instalación de tuneles</t>
  </si>
  <si>
    <t>Cosecha y selección</t>
  </si>
  <si>
    <t>Agosto</t>
  </si>
  <si>
    <t>Septiembre</t>
  </si>
  <si>
    <t>Noviembre a Enero</t>
  </si>
  <si>
    <t>Preparacion surcos</t>
  </si>
  <si>
    <t xml:space="preserve">Rastrajes </t>
  </si>
  <si>
    <t>Aplic. de agroquímicos</t>
  </si>
  <si>
    <t>Agosto a diciembre</t>
  </si>
  <si>
    <t>PLANTA</t>
  </si>
  <si>
    <t>plantula</t>
  </si>
  <si>
    <t>saco</t>
  </si>
  <si>
    <t>Nitrato de Potasio</t>
  </si>
  <si>
    <t>Agosto a noviembre</t>
  </si>
  <si>
    <t>Septiembre octubre</t>
  </si>
  <si>
    <t>rollos</t>
  </si>
  <si>
    <t>Mulch 1,2x1000mts negro</t>
  </si>
  <si>
    <t>Plástico tunel</t>
  </si>
  <si>
    <t>Arcos fierro (5 usos)</t>
  </si>
  <si>
    <t>Riego tecnificado y fertirrigación</t>
  </si>
  <si>
    <t>Electricidad</t>
  </si>
  <si>
    <t>KWH</t>
  </si>
  <si>
    <t>Noviembre -Diciembre - Enero</t>
  </si>
  <si>
    <t>RENDIMIENTO (Unidad/Há)</t>
  </si>
  <si>
    <t>PRECIO ESPERADO ($/Unidad)</t>
  </si>
  <si>
    <t>ESCENARIOS COSTO UNITARIO  ($/Unidad)</t>
  </si>
  <si>
    <t>Rendimiento (Unidad/hà)</t>
  </si>
  <si>
    <t>Costo unitario ($/Unidad) (*)</t>
  </si>
  <si>
    <t>Fosfato monoamonico</t>
  </si>
  <si>
    <t>Agosto a octubre</t>
  </si>
  <si>
    <t>Acaban</t>
  </si>
  <si>
    <t>Azufre Floable</t>
  </si>
  <si>
    <t>Topas</t>
  </si>
  <si>
    <t>Coragen</t>
  </si>
  <si>
    <t>lt.</t>
  </si>
  <si>
    <t xml:space="preserve">Cinta de riego </t>
  </si>
  <si>
    <t>Trainer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</si>
</sst>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7"/>
      <color theme="1"/>
      <name val="Helvetica Neue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0" fontId="0" fillId="0" borderId="19" xfId="0" applyNumberFormat="1" applyBorder="1"/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60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3" fontId="20" fillId="0" borderId="53" xfId="0" applyNumberFormat="1" applyFont="1" applyBorder="1"/>
    <xf numFmtId="168" fontId="20" fillId="11" borderId="53" xfId="1" applyNumberFormat="1" applyFont="1" applyFill="1" applyBorder="1" applyAlignment="1">
      <alignment horizontal="right"/>
    </xf>
    <xf numFmtId="168" fontId="20" fillId="0" borderId="53" xfId="1" applyNumberFormat="1" applyFont="1" applyFill="1" applyBorder="1"/>
    <xf numFmtId="0" fontId="20" fillId="11" borderId="53" xfId="0" applyFont="1" applyFill="1" applyBorder="1" applyAlignment="1">
      <alignment horizontal="right" wrapText="1"/>
    </xf>
    <xf numFmtId="0" fontId="20" fillId="0" borderId="53" xfId="0" applyFont="1" applyFill="1" applyBorder="1" applyAlignment="1">
      <alignment horizontal="left"/>
    </xf>
    <xf numFmtId="0" fontId="20" fillId="0" borderId="53" xfId="0" applyFont="1" applyBorder="1" applyAlignment="1">
      <alignment horizontal="left" vertical="center" wrapText="1"/>
    </xf>
    <xf numFmtId="0" fontId="20" fillId="0" borderId="53" xfId="0" applyFont="1" applyFill="1" applyBorder="1" applyAlignment="1">
      <alignment wrapText="1"/>
    </xf>
    <xf numFmtId="0" fontId="20" fillId="0" borderId="53" xfId="0" applyFont="1" applyFill="1" applyBorder="1"/>
    <xf numFmtId="0" fontId="20" fillId="0" borderId="53" xfId="0" applyFont="1" applyFill="1" applyBorder="1" applyAlignment="1">
      <alignment horizontal="center" wrapText="1"/>
    </xf>
    <xf numFmtId="0" fontId="20" fillId="0" borderId="59" xfId="0" applyFont="1" applyFill="1" applyBorder="1" applyAlignment="1">
      <alignment horizontal="center"/>
    </xf>
    <xf numFmtId="0" fontId="20" fillId="0" borderId="60" xfId="0" applyFont="1" applyFill="1" applyBorder="1" applyAlignment="1">
      <alignment wrapText="1"/>
    </xf>
    <xf numFmtId="169" fontId="20" fillId="0" borderId="53" xfId="1" applyNumberFormat="1" applyFont="1" applyFill="1" applyBorder="1" applyAlignment="1">
      <alignment horizontal="left" wrapText="1"/>
    </xf>
    <xf numFmtId="168" fontId="20" fillId="0" borderId="53" xfId="1" applyNumberFormat="1" applyFont="1" applyFill="1" applyBorder="1" applyAlignment="1">
      <alignment horizontal="center" wrapText="1"/>
    </xf>
    <xf numFmtId="0" fontId="20" fillId="0" borderId="53" xfId="0" applyFont="1" applyBorder="1"/>
    <xf numFmtId="0" fontId="20" fillId="0" borderId="60" xfId="0" applyFont="1" applyBorder="1" applyAlignment="1">
      <alignment horizontal="center"/>
    </xf>
    <xf numFmtId="0" fontId="20" fillId="0" borderId="60" xfId="0" applyFont="1" applyBorder="1"/>
    <xf numFmtId="164" fontId="12" fillId="8" borderId="51" xfId="2" applyFont="1" applyFill="1" applyBorder="1" applyAlignment="1">
      <alignment vertical="center"/>
    </xf>
    <xf numFmtId="164" fontId="12" fillId="8" borderId="52" xfId="2" applyFont="1" applyFill="1" applyBorder="1" applyAlignment="1">
      <alignment vertical="center"/>
    </xf>
    <xf numFmtId="0" fontId="21" fillId="0" borderId="53" xfId="0" applyFont="1" applyFill="1" applyBorder="1" applyAlignment="1">
      <alignment wrapText="1"/>
    </xf>
    <xf numFmtId="49" fontId="1" fillId="3" borderId="61" xfId="0" applyNumberFormat="1" applyFont="1" applyFill="1" applyBorder="1" applyAlignment="1">
      <alignment horizontal="center" vertical="center"/>
    </xf>
    <xf numFmtId="49" fontId="1" fillId="3" borderId="61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62" xfId="0" applyFont="1" applyFill="1" applyBorder="1"/>
    <xf numFmtId="3" fontId="2" fillId="2" borderId="62" xfId="0" applyNumberFormat="1" applyFont="1" applyFill="1" applyBorder="1"/>
    <xf numFmtId="49" fontId="1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3" fontId="22" fillId="0" borderId="53" xfId="0" applyNumberFormat="1" applyFont="1" applyBorder="1" applyAlignment="1">
      <alignment vertical="center"/>
    </xf>
    <xf numFmtId="0" fontId="20" fillId="0" borderId="53" xfId="0" applyFont="1" applyBorder="1" applyAlignment="1">
      <alignment horizontal="center"/>
    </xf>
    <xf numFmtId="49" fontId="8" fillId="3" borderId="53" xfId="0" applyNumberFormat="1" applyFont="1" applyFill="1" applyBorder="1" applyAlignment="1">
      <alignment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vertical="center"/>
    </xf>
    <xf numFmtId="3" fontId="8" fillId="3" borderId="53" xfId="0" applyNumberFormat="1" applyFont="1" applyFill="1" applyBorder="1" applyAlignment="1">
      <alignment vertical="center"/>
    </xf>
    <xf numFmtId="49" fontId="1" fillId="5" borderId="61" xfId="0" applyNumberFormat="1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168" fontId="20" fillId="0" borderId="53" xfId="1" applyNumberFormat="1" applyFont="1" applyFill="1" applyBorder="1" applyAlignment="1">
      <alignment wrapText="1"/>
    </xf>
    <xf numFmtId="0" fontId="20" fillId="11" borderId="53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left" wrapText="1"/>
    </xf>
    <xf numFmtId="0" fontId="20" fillId="0" borderId="59" xfId="0" applyFont="1" applyFill="1" applyBorder="1" applyAlignment="1">
      <alignment horizontal="center" wrapText="1"/>
    </xf>
    <xf numFmtId="0" fontId="2" fillId="2" borderId="65" xfId="0" applyFont="1" applyFill="1" applyBorder="1" applyAlignment="1">
      <alignment vertical="center"/>
    </xf>
    <xf numFmtId="0" fontId="2" fillId="2" borderId="66" xfId="0" applyFont="1" applyFill="1" applyBorder="1"/>
    <xf numFmtId="0" fontId="2" fillId="2" borderId="67" xfId="0" applyFont="1" applyFill="1" applyBorder="1"/>
    <xf numFmtId="3" fontId="2" fillId="2" borderId="67" xfId="0" applyNumberFormat="1" applyFont="1" applyFill="1" applyBorder="1"/>
    <xf numFmtId="3" fontId="2" fillId="2" borderId="68" xfId="0" applyNumberFormat="1" applyFont="1" applyFill="1" applyBorder="1"/>
    <xf numFmtId="49" fontId="7" fillId="3" borderId="53" xfId="0" applyNumberFormat="1" applyFont="1" applyFill="1" applyBorder="1" applyAlignment="1">
      <alignment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vertical="center"/>
    </xf>
    <xf numFmtId="3" fontId="7" fillId="3" borderId="53" xfId="0" applyNumberFormat="1" applyFont="1" applyFill="1" applyBorder="1" applyAlignment="1">
      <alignment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8" xfId="0" applyNumberFormat="1" applyFont="1" applyFill="1" applyBorder="1" applyAlignment="1">
      <alignment wrapText="1"/>
    </xf>
    <xf numFmtId="49" fontId="4" fillId="2" borderId="64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1092200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4389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P95"/>
  <sheetViews>
    <sheetView showGridLines="0" tabSelected="1" zoomScaleNormal="100" workbookViewId="0">
      <selection activeCell="O84" sqref="O84"/>
    </sheetView>
  </sheetViews>
  <sheetFormatPr baseColWidth="10" defaultColWidth="10.83203125" defaultRowHeight="11.25" customHeight="1" x14ac:dyDescent="0.2"/>
  <cols>
    <col min="1" max="1" width="4.5" style="1" customWidth="1"/>
    <col min="2" max="2" width="18.5" style="1" customWidth="1"/>
    <col min="3" max="3" width="19.5" style="1" customWidth="1"/>
    <col min="4" max="4" width="9.5" style="1" customWidth="1"/>
    <col min="5" max="5" width="14.5" style="1" customWidth="1"/>
    <col min="6" max="6" width="8.1640625" style="1" customWidth="1"/>
    <col min="7" max="7" width="14.5" style="1" customWidth="1"/>
    <col min="8" max="250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97"/>
      <c r="D8" s="2"/>
      <c r="E8" s="4"/>
      <c r="F8" s="4"/>
      <c r="G8" s="97"/>
    </row>
    <row r="9" spans="1:7" ht="17.25" customHeight="1" x14ac:dyDescent="0.2">
      <c r="A9" s="5"/>
      <c r="B9" s="93" t="s">
        <v>0</v>
      </c>
      <c r="C9" s="93" t="s">
        <v>73</v>
      </c>
      <c r="D9" s="95"/>
      <c r="E9" s="162" t="s">
        <v>100</v>
      </c>
      <c r="F9" s="163"/>
      <c r="G9" s="106">
        <v>35000</v>
      </c>
    </row>
    <row r="10" spans="1:7" ht="15" customHeight="1" x14ac:dyDescent="0.2">
      <c r="A10" s="5"/>
      <c r="B10" s="94" t="s">
        <v>1</v>
      </c>
      <c r="C10" s="110" t="s">
        <v>74</v>
      </c>
      <c r="D10" s="96"/>
      <c r="E10" s="160" t="s">
        <v>2</v>
      </c>
      <c r="F10" s="161"/>
      <c r="G10" s="107" t="s">
        <v>76</v>
      </c>
    </row>
    <row r="11" spans="1:7" ht="14.25" customHeight="1" x14ac:dyDescent="0.2">
      <c r="A11" s="5"/>
      <c r="B11" s="94" t="s">
        <v>3</v>
      </c>
      <c r="C11" s="111" t="s">
        <v>70</v>
      </c>
      <c r="D11" s="96"/>
      <c r="E11" s="160" t="s">
        <v>101</v>
      </c>
      <c r="F11" s="161"/>
      <c r="G11" s="108">
        <v>650</v>
      </c>
    </row>
    <row r="12" spans="1:7" ht="15.75" customHeight="1" x14ac:dyDescent="0.2">
      <c r="A12" s="5"/>
      <c r="B12" s="94" t="s">
        <v>4</v>
      </c>
      <c r="C12" s="102" t="s">
        <v>60</v>
      </c>
      <c r="D12" s="96"/>
      <c r="E12" s="6" t="s">
        <v>5</v>
      </c>
      <c r="F12" s="100"/>
      <c r="G12" s="108">
        <f>(G11*G9)*1.19</f>
        <v>27072500</v>
      </c>
    </row>
    <row r="13" spans="1:7" ht="14.25" customHeight="1" x14ac:dyDescent="0.2">
      <c r="A13" s="5"/>
      <c r="B13" s="94" t="s">
        <v>6</v>
      </c>
      <c r="C13" s="102" t="s">
        <v>64</v>
      </c>
      <c r="D13" s="96"/>
      <c r="E13" s="160" t="s">
        <v>7</v>
      </c>
      <c r="F13" s="161"/>
      <c r="G13" s="109" t="s">
        <v>65</v>
      </c>
    </row>
    <row r="14" spans="1:7" ht="24" customHeight="1" x14ac:dyDescent="0.2">
      <c r="A14" s="5"/>
      <c r="B14" s="94" t="s">
        <v>8</v>
      </c>
      <c r="C14" s="111" t="s">
        <v>75</v>
      </c>
      <c r="D14" s="96"/>
      <c r="E14" s="164" t="s">
        <v>9</v>
      </c>
      <c r="F14" s="165"/>
      <c r="G14" s="146" t="s">
        <v>99</v>
      </c>
    </row>
    <row r="15" spans="1:7" ht="16.5" customHeight="1" x14ac:dyDescent="0.2">
      <c r="A15" s="5"/>
      <c r="B15" s="94" t="s">
        <v>10</v>
      </c>
      <c r="C15" s="99">
        <v>45016</v>
      </c>
      <c r="D15" s="96"/>
      <c r="E15" s="166" t="s">
        <v>11</v>
      </c>
      <c r="F15" s="167"/>
      <c r="G15" s="109" t="s">
        <v>63</v>
      </c>
    </row>
    <row r="16" spans="1:7" ht="12" customHeight="1" x14ac:dyDescent="0.2">
      <c r="A16" s="2"/>
      <c r="B16" s="7"/>
      <c r="C16" s="98"/>
      <c r="D16" s="8"/>
      <c r="E16" s="9"/>
      <c r="F16" s="9"/>
      <c r="G16" s="101"/>
    </row>
    <row r="17" spans="1:7" ht="12" customHeight="1" x14ac:dyDescent="0.2">
      <c r="A17" s="10"/>
      <c r="B17" s="168" t="s">
        <v>12</v>
      </c>
      <c r="C17" s="169"/>
      <c r="D17" s="169"/>
      <c r="E17" s="169"/>
      <c r="F17" s="169"/>
      <c r="G17" s="169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13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14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</row>
    <row r="21" spans="1:7" ht="12.75" customHeight="1" x14ac:dyDescent="0.2">
      <c r="A21" s="10"/>
      <c r="B21" s="112" t="s">
        <v>71</v>
      </c>
      <c r="C21" s="114" t="s">
        <v>20</v>
      </c>
      <c r="D21" s="114">
        <v>6</v>
      </c>
      <c r="E21" s="116" t="s">
        <v>79</v>
      </c>
      <c r="F21" s="103">
        <v>25000</v>
      </c>
      <c r="G21" s="104">
        <f t="shared" ref="G21:G22" si="0">F21*D21</f>
        <v>150000</v>
      </c>
    </row>
    <row r="22" spans="1:7" ht="12.75" customHeight="1" x14ac:dyDescent="0.2">
      <c r="A22" s="10"/>
      <c r="B22" s="112" t="s">
        <v>77</v>
      </c>
      <c r="C22" s="148" t="s">
        <v>20</v>
      </c>
      <c r="D22" s="148">
        <v>12</v>
      </c>
      <c r="E22" s="116" t="s">
        <v>80</v>
      </c>
      <c r="F22" s="103">
        <v>25000</v>
      </c>
      <c r="G22" s="104">
        <f t="shared" si="0"/>
        <v>300000</v>
      </c>
    </row>
    <row r="23" spans="1:7" ht="12.75" customHeight="1" x14ac:dyDescent="0.2">
      <c r="A23" s="10"/>
      <c r="B23" s="113" t="s">
        <v>78</v>
      </c>
      <c r="C23" s="115" t="s">
        <v>20</v>
      </c>
      <c r="D23" s="115">
        <v>24</v>
      </c>
      <c r="E23" s="112" t="s">
        <v>81</v>
      </c>
      <c r="F23" s="103">
        <v>25000</v>
      </c>
      <c r="G23" s="104">
        <f t="shared" ref="G23" si="1">F23*D23</f>
        <v>600000</v>
      </c>
    </row>
    <row r="24" spans="1:7" ht="12.75" customHeight="1" x14ac:dyDescent="0.2">
      <c r="A24" s="10"/>
      <c r="B24" s="18" t="s">
        <v>21</v>
      </c>
      <c r="C24" s="19"/>
      <c r="D24" s="19"/>
      <c r="E24" s="19"/>
      <c r="F24" s="20"/>
      <c r="G24" s="21">
        <f>SUM(G21:G23)</f>
        <v>1050000</v>
      </c>
    </row>
    <row r="25" spans="1:7" ht="12" customHeight="1" x14ac:dyDescent="0.2">
      <c r="A25" s="2"/>
      <c r="B25" s="11"/>
      <c r="C25" s="13"/>
      <c r="D25" s="13"/>
      <c r="E25" s="13"/>
      <c r="F25" s="22"/>
      <c r="G25" s="22"/>
    </row>
    <row r="26" spans="1:7" ht="12" customHeight="1" x14ac:dyDescent="0.2">
      <c r="A26" s="5"/>
      <c r="B26" s="23" t="s">
        <v>22</v>
      </c>
      <c r="C26" s="24"/>
      <c r="D26" s="25"/>
      <c r="E26" s="25"/>
      <c r="F26" s="26"/>
      <c r="G26" s="26"/>
    </row>
    <row r="27" spans="1:7" ht="24" customHeight="1" x14ac:dyDescent="0.2">
      <c r="A27" s="5"/>
      <c r="B27" s="125" t="s">
        <v>14</v>
      </c>
      <c r="C27" s="126" t="s">
        <v>15</v>
      </c>
      <c r="D27" s="126" t="s">
        <v>16</v>
      </c>
      <c r="E27" s="125" t="s">
        <v>17</v>
      </c>
      <c r="F27" s="126" t="s">
        <v>18</v>
      </c>
      <c r="G27" s="125" t="s">
        <v>19</v>
      </c>
    </row>
    <row r="28" spans="1:7" ht="12" customHeight="1" x14ac:dyDescent="0.2">
      <c r="A28" s="49"/>
      <c r="B28" s="112" t="s">
        <v>61</v>
      </c>
      <c r="C28" s="114" t="s">
        <v>59</v>
      </c>
      <c r="D28" s="114">
        <v>4</v>
      </c>
      <c r="E28" s="116" t="s">
        <v>79</v>
      </c>
      <c r="F28" s="118">
        <v>25000</v>
      </c>
      <c r="G28" s="105">
        <f>F28*D28</f>
        <v>100000</v>
      </c>
    </row>
    <row r="29" spans="1:7" ht="12" customHeight="1" x14ac:dyDescent="0.2">
      <c r="A29" s="5"/>
      <c r="B29" s="27" t="s">
        <v>23</v>
      </c>
      <c r="C29" s="28"/>
      <c r="D29" s="28"/>
      <c r="E29" s="28"/>
      <c r="F29" s="29"/>
      <c r="G29" s="92">
        <f>SUM(G28:G28)</f>
        <v>100000</v>
      </c>
    </row>
    <row r="30" spans="1:7" ht="12" customHeight="1" x14ac:dyDescent="0.2">
      <c r="A30" s="2"/>
      <c r="B30" s="30"/>
      <c r="C30" s="31"/>
      <c r="D30" s="31"/>
      <c r="E30" s="31"/>
      <c r="F30" s="32"/>
      <c r="G30" s="32"/>
    </row>
    <row r="31" spans="1:7" ht="12" customHeight="1" x14ac:dyDescent="0.2">
      <c r="A31" s="5"/>
      <c r="B31" s="141" t="s">
        <v>24</v>
      </c>
      <c r="C31" s="142"/>
      <c r="D31" s="143"/>
      <c r="E31" s="143"/>
      <c r="F31" s="144"/>
      <c r="G31" s="144"/>
    </row>
    <row r="32" spans="1:7" ht="24" customHeight="1" x14ac:dyDescent="0.2">
      <c r="A32" s="49"/>
      <c r="B32" s="133" t="s">
        <v>14</v>
      </c>
      <c r="C32" s="133" t="s">
        <v>15</v>
      </c>
      <c r="D32" s="133" t="s">
        <v>16</v>
      </c>
      <c r="E32" s="133" t="s">
        <v>17</v>
      </c>
      <c r="F32" s="134" t="s">
        <v>18</v>
      </c>
      <c r="G32" s="133" t="s">
        <v>19</v>
      </c>
    </row>
    <row r="33" spans="1:8" ht="12.75" customHeight="1" x14ac:dyDescent="0.2">
      <c r="A33" s="49"/>
      <c r="B33" s="112" t="s">
        <v>26</v>
      </c>
      <c r="C33" s="114" t="s">
        <v>25</v>
      </c>
      <c r="D33" s="114">
        <v>4</v>
      </c>
      <c r="E33" s="112" t="s">
        <v>79</v>
      </c>
      <c r="F33" s="118">
        <v>25000</v>
      </c>
      <c r="G33" s="105">
        <f t="shared" ref="G33:G36" si="2">((F33*D33)*0.19)+(F33*D33)</f>
        <v>119000</v>
      </c>
      <c r="H33" s="91"/>
    </row>
    <row r="34" spans="1:8" ht="12.75" customHeight="1" x14ac:dyDescent="0.2">
      <c r="A34" s="49"/>
      <c r="B34" s="112" t="s">
        <v>82</v>
      </c>
      <c r="C34" s="114" t="s">
        <v>25</v>
      </c>
      <c r="D34" s="114">
        <v>4</v>
      </c>
      <c r="E34" s="112" t="s">
        <v>79</v>
      </c>
      <c r="F34" s="118">
        <v>25000</v>
      </c>
      <c r="G34" s="105">
        <f t="shared" si="2"/>
        <v>119000</v>
      </c>
      <c r="H34" s="91"/>
    </row>
    <row r="35" spans="1:8" ht="12.75" customHeight="1" x14ac:dyDescent="0.2">
      <c r="A35" s="49"/>
      <c r="B35" s="112" t="s">
        <v>83</v>
      </c>
      <c r="C35" s="114" t="s">
        <v>25</v>
      </c>
      <c r="D35" s="114">
        <v>3</v>
      </c>
      <c r="E35" s="112" t="s">
        <v>79</v>
      </c>
      <c r="F35" s="118">
        <v>25000</v>
      </c>
      <c r="G35" s="105">
        <f t="shared" si="2"/>
        <v>89250</v>
      </c>
      <c r="H35" s="91"/>
    </row>
    <row r="36" spans="1:8" ht="12.75" customHeight="1" x14ac:dyDescent="0.2">
      <c r="A36" s="49"/>
      <c r="B36" s="112" t="s">
        <v>84</v>
      </c>
      <c r="C36" s="114" t="s">
        <v>25</v>
      </c>
      <c r="D36" s="114">
        <v>6</v>
      </c>
      <c r="E36" s="112" t="s">
        <v>85</v>
      </c>
      <c r="F36" s="118">
        <v>25000</v>
      </c>
      <c r="G36" s="105">
        <f t="shared" si="2"/>
        <v>178500</v>
      </c>
      <c r="H36" s="91"/>
    </row>
    <row r="37" spans="1:8" ht="12.75" customHeight="1" x14ac:dyDescent="0.2">
      <c r="A37" s="49"/>
      <c r="B37" s="154" t="s">
        <v>27</v>
      </c>
      <c r="C37" s="155"/>
      <c r="D37" s="155"/>
      <c r="E37" s="155"/>
      <c r="F37" s="156"/>
      <c r="G37" s="157">
        <f>SUM(G33:G36)</f>
        <v>505750</v>
      </c>
      <c r="H37" s="91"/>
    </row>
    <row r="38" spans="1:8" ht="12" customHeight="1" x14ac:dyDescent="0.2">
      <c r="A38" s="2"/>
      <c r="B38" s="150"/>
      <c r="C38" s="151"/>
      <c r="D38" s="151"/>
      <c r="E38" s="151"/>
      <c r="F38" s="152"/>
      <c r="G38" s="153"/>
      <c r="H38" s="91"/>
    </row>
    <row r="39" spans="1:8" ht="12" customHeight="1" x14ac:dyDescent="0.2">
      <c r="A39" s="5"/>
      <c r="B39" s="141" t="s">
        <v>28</v>
      </c>
      <c r="C39" s="142"/>
      <c r="D39" s="143"/>
      <c r="E39" s="143"/>
      <c r="F39" s="144"/>
      <c r="G39" s="149"/>
      <c r="H39" s="91"/>
    </row>
    <row r="40" spans="1:8" ht="24" customHeight="1" x14ac:dyDescent="0.2">
      <c r="A40" s="49"/>
      <c r="B40" s="134" t="s">
        <v>29</v>
      </c>
      <c r="C40" s="134" t="s">
        <v>30</v>
      </c>
      <c r="D40" s="134" t="s">
        <v>31</v>
      </c>
      <c r="E40" s="134" t="s">
        <v>17</v>
      </c>
      <c r="F40" s="134" t="s">
        <v>18</v>
      </c>
      <c r="G40" s="134" t="s">
        <v>19</v>
      </c>
    </row>
    <row r="41" spans="1:8" ht="12.75" customHeight="1" x14ac:dyDescent="0.2">
      <c r="A41" s="10"/>
      <c r="B41" s="124" t="s">
        <v>86</v>
      </c>
      <c r="C41" s="114" t="s">
        <v>87</v>
      </c>
      <c r="D41" s="117">
        <v>10000</v>
      </c>
      <c r="E41" s="116" t="s">
        <v>79</v>
      </c>
      <c r="F41" s="118">
        <v>190</v>
      </c>
      <c r="G41" s="145">
        <f>((F41*D41)*0.19)+(F41*D41)</f>
        <v>2261000</v>
      </c>
    </row>
    <row r="42" spans="1:8" ht="12.75" customHeight="1" x14ac:dyDescent="0.2">
      <c r="A42" s="10"/>
      <c r="B42" s="124" t="s">
        <v>66</v>
      </c>
      <c r="C42" s="114"/>
      <c r="D42" s="117"/>
      <c r="E42" s="112"/>
      <c r="F42" s="118"/>
      <c r="G42" s="145"/>
    </row>
    <row r="43" spans="1:8" ht="12.75" customHeight="1" x14ac:dyDescent="0.2">
      <c r="A43" s="10"/>
      <c r="B43" s="112" t="s">
        <v>69</v>
      </c>
      <c r="C43" s="114" t="s">
        <v>88</v>
      </c>
      <c r="D43" s="117">
        <v>200</v>
      </c>
      <c r="E43" s="116" t="s">
        <v>79</v>
      </c>
      <c r="F43" s="118">
        <v>4200</v>
      </c>
      <c r="G43" s="145">
        <f>((F43*D43)*0.19)+(F43*D43)</f>
        <v>999600</v>
      </c>
    </row>
    <row r="44" spans="1:8" ht="12.75" customHeight="1" x14ac:dyDescent="0.2">
      <c r="A44" s="10"/>
      <c r="B44" s="112" t="s">
        <v>113</v>
      </c>
      <c r="C44" s="114" t="s">
        <v>62</v>
      </c>
      <c r="D44" s="117">
        <v>20</v>
      </c>
      <c r="E44" s="116" t="s">
        <v>85</v>
      </c>
      <c r="F44" s="118">
        <v>20400</v>
      </c>
      <c r="G44" s="145">
        <f>((F44*D44)*0.19)+(F44*D44)</f>
        <v>485520</v>
      </c>
    </row>
    <row r="45" spans="1:8" ht="12.75" customHeight="1" x14ac:dyDescent="0.2">
      <c r="A45" s="10"/>
      <c r="B45" s="112" t="s">
        <v>72</v>
      </c>
      <c r="C45" s="114" t="s">
        <v>68</v>
      </c>
      <c r="D45" s="117">
        <v>10</v>
      </c>
      <c r="E45" s="116" t="s">
        <v>85</v>
      </c>
      <c r="F45" s="118">
        <v>25000</v>
      </c>
      <c r="G45" s="145">
        <f t="shared" ref="G45:G48" si="3">((F45*D45)*0.19)+(F45*D45)</f>
        <v>297500</v>
      </c>
    </row>
    <row r="46" spans="1:8" ht="12.75" customHeight="1" x14ac:dyDescent="0.2">
      <c r="A46" s="10"/>
      <c r="B46" s="112" t="s">
        <v>89</v>
      </c>
      <c r="C46" s="114" t="s">
        <v>68</v>
      </c>
      <c r="D46" s="117">
        <v>10</v>
      </c>
      <c r="E46" s="116" t="s">
        <v>85</v>
      </c>
      <c r="F46" s="118">
        <v>38000</v>
      </c>
      <c r="G46" s="145">
        <f t="shared" si="3"/>
        <v>452200</v>
      </c>
    </row>
    <row r="47" spans="1:8" ht="12.75" customHeight="1" x14ac:dyDescent="0.2">
      <c r="A47" s="10"/>
      <c r="B47" s="112" t="s">
        <v>105</v>
      </c>
      <c r="C47" s="114" t="s">
        <v>68</v>
      </c>
      <c r="D47" s="117">
        <v>8</v>
      </c>
      <c r="E47" s="116" t="s">
        <v>106</v>
      </c>
      <c r="F47" s="118">
        <v>54000</v>
      </c>
      <c r="G47" s="145">
        <f t="shared" si="3"/>
        <v>514080</v>
      </c>
    </row>
    <row r="48" spans="1:8" ht="12.75" customHeight="1" x14ac:dyDescent="0.2">
      <c r="A48" s="10"/>
      <c r="B48" s="124" t="s">
        <v>67</v>
      </c>
      <c r="C48" s="114"/>
      <c r="D48" s="117"/>
      <c r="E48" s="112"/>
      <c r="F48" s="118"/>
      <c r="G48" s="145">
        <f t="shared" si="3"/>
        <v>0</v>
      </c>
    </row>
    <row r="49" spans="1:7" ht="12.75" customHeight="1" x14ac:dyDescent="0.2">
      <c r="A49" s="10"/>
      <c r="B49" s="112" t="s">
        <v>107</v>
      </c>
      <c r="C49" s="114" t="s">
        <v>62</v>
      </c>
      <c r="D49" s="117">
        <v>4</v>
      </c>
      <c r="E49" s="116" t="s">
        <v>90</v>
      </c>
      <c r="F49" s="118">
        <v>78000</v>
      </c>
      <c r="G49" s="145">
        <f>((F49*D49)*0.19)+(F49*D49)</f>
        <v>371280</v>
      </c>
    </row>
    <row r="50" spans="1:7" ht="12.75" customHeight="1" x14ac:dyDescent="0.2">
      <c r="A50" s="10"/>
      <c r="B50" s="112" t="s">
        <v>108</v>
      </c>
      <c r="C50" s="114" t="s">
        <v>68</v>
      </c>
      <c r="D50" s="117">
        <v>2</v>
      </c>
      <c r="E50" s="116" t="s">
        <v>91</v>
      </c>
      <c r="F50" s="118">
        <v>60000</v>
      </c>
      <c r="G50" s="145">
        <f t="shared" ref="G50:G52" si="4">((F50*D50)*0.19)+(F50*D50)</f>
        <v>142800</v>
      </c>
    </row>
    <row r="51" spans="1:7" ht="12.75" customHeight="1" x14ac:dyDescent="0.2">
      <c r="A51" s="10"/>
      <c r="B51" s="112" t="s">
        <v>109</v>
      </c>
      <c r="C51" s="114" t="s">
        <v>62</v>
      </c>
      <c r="D51" s="117">
        <v>1</v>
      </c>
      <c r="E51" s="116" t="s">
        <v>85</v>
      </c>
      <c r="F51" s="118">
        <v>88000</v>
      </c>
      <c r="G51" s="145">
        <f t="shared" si="4"/>
        <v>104720</v>
      </c>
    </row>
    <row r="52" spans="1:7" ht="12.75" customHeight="1" x14ac:dyDescent="0.2">
      <c r="A52" s="10"/>
      <c r="B52" s="112" t="s">
        <v>110</v>
      </c>
      <c r="C52" s="114" t="s">
        <v>111</v>
      </c>
      <c r="D52" s="117">
        <v>3</v>
      </c>
      <c r="E52" s="116" t="s">
        <v>79</v>
      </c>
      <c r="F52" s="118">
        <v>194000</v>
      </c>
      <c r="G52" s="145">
        <f t="shared" si="4"/>
        <v>692580</v>
      </c>
    </row>
    <row r="53" spans="1:7" ht="12.75" customHeight="1" x14ac:dyDescent="0.2">
      <c r="A53" s="10"/>
      <c r="B53" s="124" t="s">
        <v>33</v>
      </c>
      <c r="C53" s="114"/>
      <c r="D53" s="117"/>
      <c r="E53" s="112"/>
      <c r="F53" s="118"/>
      <c r="G53" s="145"/>
    </row>
    <row r="54" spans="1:7" ht="12.75" customHeight="1" x14ac:dyDescent="0.2">
      <c r="A54" s="10"/>
      <c r="B54" s="147" t="s">
        <v>112</v>
      </c>
      <c r="C54" s="114" t="s">
        <v>92</v>
      </c>
      <c r="D54" s="117">
        <v>2</v>
      </c>
      <c r="E54" s="116" t="s">
        <v>79</v>
      </c>
      <c r="F54" s="118">
        <v>22000</v>
      </c>
      <c r="G54" s="145">
        <f>((F54*D54)*0.19)+(F54*D54)</f>
        <v>52360</v>
      </c>
    </row>
    <row r="55" spans="1:7" ht="12.75" customHeight="1" x14ac:dyDescent="0.2">
      <c r="A55" s="10"/>
      <c r="B55" s="112" t="s">
        <v>93</v>
      </c>
      <c r="C55" s="114" t="s">
        <v>92</v>
      </c>
      <c r="D55" s="117">
        <v>5</v>
      </c>
      <c r="E55" s="116" t="s">
        <v>79</v>
      </c>
      <c r="F55" s="118">
        <v>115058</v>
      </c>
      <c r="G55" s="145">
        <f>((F55*D55)*0.19)+(F55*D55)</f>
        <v>684595.1</v>
      </c>
    </row>
    <row r="56" spans="1:7" ht="12.75" customHeight="1" x14ac:dyDescent="0.2">
      <c r="A56" s="10"/>
      <c r="B56" s="112" t="s">
        <v>94</v>
      </c>
      <c r="C56" s="114" t="s">
        <v>92</v>
      </c>
      <c r="D56" s="117">
        <v>10</v>
      </c>
      <c r="E56" s="116" t="s">
        <v>79</v>
      </c>
      <c r="F56" s="118">
        <v>98000</v>
      </c>
      <c r="G56" s="145">
        <f>((F56*D56)*0.19)+(F56*D56)</f>
        <v>1166200</v>
      </c>
    </row>
    <row r="57" spans="1:7" ht="12.75" customHeight="1" x14ac:dyDescent="0.2">
      <c r="A57" s="10"/>
      <c r="B57" s="112" t="s">
        <v>95</v>
      </c>
      <c r="C57" s="114" t="s">
        <v>15</v>
      </c>
      <c r="D57" s="117">
        <v>1000</v>
      </c>
      <c r="E57" s="116" t="s">
        <v>79</v>
      </c>
      <c r="F57" s="118">
        <v>232</v>
      </c>
      <c r="G57" s="145">
        <f>((F57*D57)*0.19)+(F57*D57)</f>
        <v>276080</v>
      </c>
    </row>
    <row r="58" spans="1:7" ht="13.5" customHeight="1" x14ac:dyDescent="0.2">
      <c r="A58" s="5"/>
      <c r="B58" s="33" t="s">
        <v>32</v>
      </c>
      <c r="C58" s="34"/>
      <c r="D58" s="34"/>
      <c r="E58" s="34"/>
      <c r="F58" s="35"/>
      <c r="G58" s="36">
        <f>SUM(G41:G57)</f>
        <v>8500515.0999999996</v>
      </c>
    </row>
    <row r="59" spans="1:7" ht="12" customHeight="1" x14ac:dyDescent="0.2">
      <c r="A59" s="2"/>
      <c r="B59" s="52"/>
      <c r="C59" s="52"/>
      <c r="D59" s="52"/>
      <c r="E59" s="127"/>
      <c r="F59" s="53"/>
      <c r="G59" s="53"/>
    </row>
    <row r="60" spans="1:7" ht="12" customHeight="1" x14ac:dyDescent="0.2">
      <c r="A60" s="49"/>
      <c r="B60" s="130" t="s">
        <v>33</v>
      </c>
      <c r="C60" s="131"/>
      <c r="D60" s="131"/>
      <c r="E60" s="131"/>
      <c r="F60" s="132"/>
      <c r="G60" s="132"/>
    </row>
    <row r="61" spans="1:7" ht="24" customHeight="1" x14ac:dyDescent="0.2">
      <c r="A61" s="49"/>
      <c r="B61" s="133" t="s">
        <v>34</v>
      </c>
      <c r="C61" s="134" t="s">
        <v>30</v>
      </c>
      <c r="D61" s="134" t="s">
        <v>31</v>
      </c>
      <c r="E61" s="133" t="s">
        <v>17</v>
      </c>
      <c r="F61" s="134" t="s">
        <v>18</v>
      </c>
      <c r="G61" s="133" t="s">
        <v>19</v>
      </c>
    </row>
    <row r="62" spans="1:7" ht="12.75" customHeight="1" x14ac:dyDescent="0.2">
      <c r="A62" s="49"/>
      <c r="B62" s="119" t="s">
        <v>96</v>
      </c>
      <c r="C62" s="120" t="s">
        <v>25</v>
      </c>
      <c r="D62" s="121">
        <v>10</v>
      </c>
      <c r="E62" s="116" t="s">
        <v>85</v>
      </c>
      <c r="F62" s="135">
        <v>21935</v>
      </c>
      <c r="G62" s="105">
        <f t="shared" ref="G62:G63" si="5">((F62*D62)*0.19)+(F62*D62)</f>
        <v>261026.5</v>
      </c>
    </row>
    <row r="63" spans="1:7" ht="12.75" customHeight="1" x14ac:dyDescent="0.2">
      <c r="A63" s="49"/>
      <c r="B63" s="119" t="s">
        <v>97</v>
      </c>
      <c r="C63" s="136" t="s">
        <v>98</v>
      </c>
      <c r="D63" s="119">
        <v>1200</v>
      </c>
      <c r="E63" s="116" t="s">
        <v>85</v>
      </c>
      <c r="F63" s="106">
        <v>343</v>
      </c>
      <c r="G63" s="105">
        <f t="shared" si="5"/>
        <v>489804</v>
      </c>
    </row>
    <row r="64" spans="1:7" ht="13.5" customHeight="1" x14ac:dyDescent="0.2">
      <c r="A64" s="49"/>
      <c r="B64" s="137" t="s">
        <v>35</v>
      </c>
      <c r="C64" s="138"/>
      <c r="D64" s="138"/>
      <c r="E64" s="138"/>
      <c r="F64" s="139"/>
      <c r="G64" s="140">
        <f>SUM(G62:G63)</f>
        <v>750830.5</v>
      </c>
    </row>
    <row r="65" spans="1:7" ht="12" customHeight="1" x14ac:dyDescent="0.2">
      <c r="A65" s="2"/>
      <c r="B65" s="128"/>
      <c r="C65" s="128"/>
      <c r="D65" s="128"/>
      <c r="E65" s="128"/>
      <c r="F65" s="129"/>
      <c r="G65" s="129"/>
    </row>
    <row r="66" spans="1:7" ht="12" customHeight="1" x14ac:dyDescent="0.2">
      <c r="A66" s="49"/>
      <c r="B66" s="54" t="s">
        <v>36</v>
      </c>
      <c r="C66" s="55"/>
      <c r="D66" s="55"/>
      <c r="E66" s="55"/>
      <c r="F66" s="55"/>
      <c r="G66" s="56">
        <f>G24+G29+G37+G58+G64</f>
        <v>10907095.6</v>
      </c>
    </row>
    <row r="67" spans="1:7" ht="12" customHeight="1" x14ac:dyDescent="0.2">
      <c r="A67" s="49"/>
      <c r="B67" s="57" t="s">
        <v>37</v>
      </c>
      <c r="C67" s="38"/>
      <c r="D67" s="38"/>
      <c r="E67" s="38"/>
      <c r="F67" s="38"/>
      <c r="G67" s="58">
        <f>G66*0.05</f>
        <v>545354.78</v>
      </c>
    </row>
    <row r="68" spans="1:7" ht="12" customHeight="1" x14ac:dyDescent="0.2">
      <c r="A68" s="49"/>
      <c r="B68" s="59" t="s">
        <v>38</v>
      </c>
      <c r="C68" s="37"/>
      <c r="D68" s="37"/>
      <c r="E68" s="37"/>
      <c r="F68" s="37"/>
      <c r="G68" s="60">
        <f>G67+G66</f>
        <v>11452450.379999999</v>
      </c>
    </row>
    <row r="69" spans="1:7" ht="12" customHeight="1" x14ac:dyDescent="0.2">
      <c r="A69" s="49"/>
      <c r="B69" s="57" t="s">
        <v>39</v>
      </c>
      <c r="C69" s="38"/>
      <c r="D69" s="38"/>
      <c r="E69" s="38"/>
      <c r="F69" s="38"/>
      <c r="G69" s="58">
        <f>G12</f>
        <v>27072500</v>
      </c>
    </row>
    <row r="70" spans="1:7" ht="12" customHeight="1" x14ac:dyDescent="0.2">
      <c r="A70" s="49"/>
      <c r="B70" s="61" t="s">
        <v>40</v>
      </c>
      <c r="C70" s="62"/>
      <c r="D70" s="62"/>
      <c r="E70" s="62"/>
      <c r="F70" s="62"/>
      <c r="G70" s="63">
        <f>G69-G68</f>
        <v>15620049.620000001</v>
      </c>
    </row>
    <row r="71" spans="1:7" ht="12" customHeight="1" x14ac:dyDescent="0.2">
      <c r="A71" s="49"/>
      <c r="B71" s="50" t="s">
        <v>41</v>
      </c>
      <c r="C71" s="51"/>
      <c r="D71" s="51"/>
      <c r="E71" s="51"/>
      <c r="F71" s="51"/>
      <c r="G71" s="46"/>
    </row>
    <row r="72" spans="1:7" ht="12.75" customHeight="1" thickBot="1" x14ac:dyDescent="0.25">
      <c r="A72" s="49"/>
      <c r="B72" s="64"/>
      <c r="C72" s="51"/>
      <c r="D72" s="51"/>
      <c r="E72" s="51"/>
      <c r="F72" s="51"/>
      <c r="G72" s="46"/>
    </row>
    <row r="73" spans="1:7" ht="12" customHeight="1" x14ac:dyDescent="0.2">
      <c r="A73" s="49"/>
      <c r="B73" s="76" t="s">
        <v>42</v>
      </c>
      <c r="C73" s="77"/>
      <c r="D73" s="77"/>
      <c r="E73" s="77"/>
      <c r="F73" s="78"/>
      <c r="G73" s="46"/>
    </row>
    <row r="74" spans="1:7" ht="12" customHeight="1" x14ac:dyDescent="0.2">
      <c r="A74" s="49"/>
      <c r="B74" s="79" t="s">
        <v>43</v>
      </c>
      <c r="C74" s="48"/>
      <c r="D74" s="48"/>
      <c r="E74" s="48"/>
      <c r="F74" s="80"/>
      <c r="G74" s="46"/>
    </row>
    <row r="75" spans="1:7" ht="12" customHeight="1" x14ac:dyDescent="0.2">
      <c r="A75" s="49"/>
      <c r="B75" s="79" t="s">
        <v>44</v>
      </c>
      <c r="C75" s="48"/>
      <c r="D75" s="48"/>
      <c r="E75" s="48"/>
      <c r="F75" s="80"/>
      <c r="G75" s="46"/>
    </row>
    <row r="76" spans="1:7" ht="12" customHeight="1" x14ac:dyDescent="0.2">
      <c r="A76" s="49"/>
      <c r="B76" s="79" t="s">
        <v>45</v>
      </c>
      <c r="C76" s="48"/>
      <c r="D76" s="48"/>
      <c r="E76" s="48"/>
      <c r="F76" s="80"/>
      <c r="G76" s="46"/>
    </row>
    <row r="77" spans="1:7" ht="12" customHeight="1" x14ac:dyDescent="0.2">
      <c r="A77" s="49"/>
      <c r="B77" s="79" t="s">
        <v>46</v>
      </c>
      <c r="C77" s="48"/>
      <c r="D77" s="48"/>
      <c r="E77" s="48"/>
      <c r="F77" s="80"/>
      <c r="G77" s="46"/>
    </row>
    <row r="78" spans="1:7" ht="12" customHeight="1" x14ac:dyDescent="0.2">
      <c r="A78" s="49"/>
      <c r="B78" s="79" t="s">
        <v>47</v>
      </c>
      <c r="C78" s="48"/>
      <c r="D78" s="48"/>
      <c r="E78" s="48"/>
      <c r="F78" s="80"/>
      <c r="G78" s="46"/>
    </row>
    <row r="79" spans="1:7" ht="12.75" customHeight="1" thickBot="1" x14ac:dyDescent="0.25">
      <c r="A79" s="49"/>
      <c r="B79" s="81" t="s">
        <v>48</v>
      </c>
      <c r="C79" s="82"/>
      <c r="D79" s="82"/>
      <c r="E79" s="82"/>
      <c r="F79" s="83"/>
      <c r="G79" s="46"/>
    </row>
    <row r="80" spans="1:7" ht="12.75" customHeight="1" x14ac:dyDescent="0.2">
      <c r="A80" s="49"/>
      <c r="B80" s="74"/>
      <c r="C80" s="48"/>
      <c r="D80" s="48"/>
      <c r="E80" s="48"/>
      <c r="F80" s="48"/>
      <c r="G80" s="46"/>
    </row>
    <row r="81" spans="1:7" ht="15" customHeight="1" thickBot="1" x14ac:dyDescent="0.25">
      <c r="A81" s="49"/>
      <c r="B81" s="158" t="s">
        <v>49</v>
      </c>
      <c r="C81" s="159"/>
      <c r="D81" s="73"/>
      <c r="E81" s="40"/>
      <c r="F81" s="40"/>
      <c r="G81" s="46"/>
    </row>
    <row r="82" spans="1:7" ht="12" customHeight="1" x14ac:dyDescent="0.2">
      <c r="A82" s="49"/>
      <c r="B82" s="66" t="s">
        <v>34</v>
      </c>
      <c r="C82" s="41" t="s">
        <v>50</v>
      </c>
      <c r="D82" s="67" t="s">
        <v>51</v>
      </c>
      <c r="E82" s="40"/>
      <c r="F82" s="40"/>
      <c r="G82" s="46"/>
    </row>
    <row r="83" spans="1:7" ht="12" customHeight="1" x14ac:dyDescent="0.2">
      <c r="A83" s="49"/>
      <c r="B83" s="68" t="s">
        <v>52</v>
      </c>
      <c r="C83" s="42">
        <f>+G24</f>
        <v>1050000</v>
      </c>
      <c r="D83" s="69">
        <f>(C83/C89)</f>
        <v>9.168343587269924E-2</v>
      </c>
      <c r="E83" s="40"/>
      <c r="F83" s="40"/>
      <c r="G83" s="46"/>
    </row>
    <row r="84" spans="1:7" ht="12" customHeight="1" x14ac:dyDescent="0.2">
      <c r="A84" s="49"/>
      <c r="B84" s="68" t="s">
        <v>53</v>
      </c>
      <c r="C84" s="42">
        <f>+G29</f>
        <v>100000</v>
      </c>
      <c r="D84" s="69">
        <f>+C84/C89</f>
        <v>8.7317557973999281E-3</v>
      </c>
      <c r="E84" s="40"/>
      <c r="F84" s="40"/>
      <c r="G84" s="46"/>
    </row>
    <row r="85" spans="1:7" ht="12" customHeight="1" x14ac:dyDescent="0.2">
      <c r="A85" s="49"/>
      <c r="B85" s="68" t="s">
        <v>54</v>
      </c>
      <c r="C85" s="42">
        <f>+G37</f>
        <v>505750</v>
      </c>
      <c r="D85" s="69">
        <f>(C85/C89)</f>
        <v>4.4160854945350138E-2</v>
      </c>
      <c r="E85" s="40"/>
      <c r="F85" s="40"/>
      <c r="G85" s="46"/>
    </row>
    <row r="86" spans="1:7" ht="12" customHeight="1" x14ac:dyDescent="0.2">
      <c r="A86" s="49"/>
      <c r="B86" s="68" t="s">
        <v>29</v>
      </c>
      <c r="C86" s="42">
        <f>+G58</f>
        <v>8500515.0999999996</v>
      </c>
      <c r="D86" s="69">
        <f>(C86/C89)</f>
        <v>0.74224422005310631</v>
      </c>
      <c r="E86" s="40"/>
      <c r="F86" s="40"/>
      <c r="G86" s="46"/>
    </row>
    <row r="87" spans="1:7" ht="12" customHeight="1" x14ac:dyDescent="0.2">
      <c r="A87" s="49"/>
      <c r="B87" s="68" t="s">
        <v>55</v>
      </c>
      <c r="C87" s="43">
        <f>+G64</f>
        <v>750830.5</v>
      </c>
      <c r="D87" s="69">
        <f>(C87/C89)</f>
        <v>6.5560685712396871E-2</v>
      </c>
      <c r="E87" s="45"/>
      <c r="F87" s="45"/>
      <c r="G87" s="46"/>
    </row>
    <row r="88" spans="1:7" ht="12" customHeight="1" x14ac:dyDescent="0.2">
      <c r="A88" s="49"/>
      <c r="B88" s="68" t="s">
        <v>56</v>
      </c>
      <c r="C88" s="43">
        <f>+G67</f>
        <v>545354.78</v>
      </c>
      <c r="D88" s="69">
        <f>(C88/C89)</f>
        <v>4.7619047619047623E-2</v>
      </c>
      <c r="E88" s="45"/>
      <c r="F88" s="45"/>
      <c r="G88" s="46"/>
    </row>
    <row r="89" spans="1:7" ht="12.75" customHeight="1" thickBot="1" x14ac:dyDescent="0.25">
      <c r="A89" s="49"/>
      <c r="B89" s="70" t="s">
        <v>57</v>
      </c>
      <c r="C89" s="71">
        <f>SUM(C83:C88)</f>
        <v>11452450.379999999</v>
      </c>
      <c r="D89" s="72">
        <f>SUM(D83:D88)</f>
        <v>1.0000000000000002</v>
      </c>
      <c r="E89" s="45"/>
      <c r="F89" s="45"/>
      <c r="G89" s="46"/>
    </row>
    <row r="90" spans="1:7" ht="12" customHeight="1" x14ac:dyDescent="0.2">
      <c r="A90" s="49"/>
      <c r="B90" s="64"/>
      <c r="C90" s="51"/>
      <c r="D90" s="51"/>
      <c r="E90" s="51"/>
      <c r="F90" s="51"/>
      <c r="G90" s="46"/>
    </row>
    <row r="91" spans="1:7" ht="12.75" customHeight="1" x14ac:dyDescent="0.2">
      <c r="A91" s="49"/>
      <c r="B91" s="65"/>
      <c r="C91" s="51"/>
      <c r="D91" s="51"/>
      <c r="E91" s="51"/>
      <c r="F91" s="51"/>
      <c r="G91" s="46"/>
    </row>
    <row r="92" spans="1:7" ht="12" customHeight="1" thickBot="1" x14ac:dyDescent="0.25">
      <c r="A92" s="39"/>
      <c r="B92" s="85"/>
      <c r="C92" s="86" t="s">
        <v>102</v>
      </c>
      <c r="D92" s="87"/>
      <c r="E92" s="88"/>
      <c r="F92" s="44"/>
      <c r="G92" s="46"/>
    </row>
    <row r="93" spans="1:7" ht="12" customHeight="1" x14ac:dyDescent="0.2">
      <c r="A93" s="49"/>
      <c r="B93" s="89" t="s">
        <v>103</v>
      </c>
      <c r="C93" s="122">
        <v>25000</v>
      </c>
      <c r="D93" s="122">
        <v>30000</v>
      </c>
      <c r="E93" s="123">
        <v>35000</v>
      </c>
      <c r="F93" s="84"/>
      <c r="G93" s="47"/>
    </row>
    <row r="94" spans="1:7" ht="12.75" customHeight="1" thickBot="1" x14ac:dyDescent="0.25">
      <c r="A94" s="49"/>
      <c r="B94" s="70" t="s">
        <v>104</v>
      </c>
      <c r="C94" s="71">
        <f>+G68/C93</f>
        <v>458.09801519999996</v>
      </c>
      <c r="D94" s="71">
        <f>+G68/D93</f>
        <v>381.74834599999997</v>
      </c>
      <c r="E94" s="90">
        <f>+G68/E93</f>
        <v>327.21286799999996</v>
      </c>
      <c r="F94" s="84"/>
      <c r="G94" s="47"/>
    </row>
    <row r="95" spans="1:7" ht="15.5" customHeight="1" x14ac:dyDescent="0.2">
      <c r="A95" s="49"/>
      <c r="B95" s="75" t="s">
        <v>58</v>
      </c>
      <c r="C95" s="48"/>
      <c r="D95" s="48"/>
      <c r="E95" s="48"/>
      <c r="F95" s="48"/>
      <c r="G95" s="48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2023-04-04T19:03:55Z</dcterms:modified>
</cp:coreProperties>
</file>