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melo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E74" i="1"/>
  <c r="F74" i="1" s="1"/>
  <c r="E73" i="1"/>
  <c r="F73" i="1" s="1"/>
  <c r="E72" i="1"/>
  <c r="F72" i="1" s="1"/>
  <c r="E71" i="1"/>
  <c r="F71" i="1" s="1"/>
  <c r="E70" i="1"/>
  <c r="F70" i="1" s="1"/>
  <c r="E65" i="1"/>
  <c r="F65" i="1" s="1"/>
  <c r="F64" i="1"/>
  <c r="E64" i="1"/>
  <c r="F63" i="1"/>
  <c r="E62" i="1"/>
  <c r="F62" i="1" s="1"/>
  <c r="E61" i="1"/>
  <c r="F61" i="1" s="1"/>
  <c r="E60" i="1"/>
  <c r="F60" i="1" s="1"/>
  <c r="F59" i="1"/>
  <c r="E58" i="1"/>
  <c r="F58" i="1" s="1"/>
  <c r="F57" i="1"/>
  <c r="E56" i="1"/>
  <c r="F56" i="1" s="1"/>
  <c r="E55" i="1"/>
  <c r="F55" i="1" s="1"/>
  <c r="E54" i="1"/>
  <c r="F54" i="1" s="1"/>
  <c r="F53" i="1"/>
  <c r="F52" i="1"/>
  <c r="E52" i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F31" i="1"/>
  <c r="E31" i="1"/>
  <c r="F30" i="1"/>
  <c r="E30" i="1"/>
  <c r="F29" i="1"/>
  <c r="E29" i="1"/>
  <c r="F28" i="1"/>
  <c r="E28" i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80" i="1" s="1"/>
  <c r="F32" i="1" l="1"/>
  <c r="F48" i="1"/>
  <c r="B96" i="1" s="1"/>
  <c r="F66" i="1"/>
  <c r="B97" i="1" s="1"/>
  <c r="F77" i="1" l="1"/>
  <c r="B94" i="1"/>
  <c r="F75" i="1"/>
  <c r="B98" i="1" s="1"/>
  <c r="F78" i="1" l="1"/>
  <c r="B99" i="1" s="1"/>
  <c r="B100" i="1"/>
  <c r="C94" i="1"/>
  <c r="C96" i="1" l="1"/>
  <c r="C97" i="1"/>
  <c r="C99" i="1"/>
  <c r="C100" i="1" s="1"/>
  <c r="C98" i="1"/>
  <c r="F79" i="1"/>
  <c r="D105" i="1" l="1"/>
  <c r="C105" i="1"/>
  <c r="B105" i="1"/>
  <c r="F81" i="1"/>
</calcChain>
</file>

<file path=xl/sharedStrings.xml><?xml version="1.0" encoding="utf-8"?>
<sst xmlns="http://schemas.openxmlformats.org/spreadsheetml/2006/main" count="196" uniqueCount="135">
  <si>
    <t>RUBRO O CULTIVO</t>
  </si>
  <si>
    <t>MELON</t>
  </si>
  <si>
    <t>RENDIMIENTO (uu/ha)</t>
  </si>
  <si>
    <t>VARIEDAD</t>
  </si>
  <si>
    <t>TUNA</t>
  </si>
  <si>
    <t>Fecha Estimada precio venta</t>
  </si>
  <si>
    <t>Noviembre-Enero</t>
  </si>
  <si>
    <t>NIVEL TECNOLÓGICO</t>
  </si>
  <si>
    <t>ALTA</t>
  </si>
  <si>
    <t>PRECIO ESPERADO ($/uu)</t>
  </si>
  <si>
    <t>REGIÓN</t>
  </si>
  <si>
    <t>COQUIMBO</t>
  </si>
  <si>
    <t>INGRESO ESPERADO, C. IVA($)</t>
  </si>
  <si>
    <t>ÁREA</t>
  </si>
  <si>
    <t xml:space="preserve">LA SERENA </t>
  </si>
  <si>
    <t>DESTINO DE PRODUCCIÓN</t>
  </si>
  <si>
    <t>Mercado local</t>
  </si>
  <si>
    <t>COMUNA/LOCALIDAD</t>
  </si>
  <si>
    <t>LA SERENA - VICUÑA</t>
  </si>
  <si>
    <t>FECHA DE COSECHA</t>
  </si>
  <si>
    <t>Diciembre-Enero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</si>
  <si>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</si>
  <si>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</si>
  <si>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</si>
  <si>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</si>
  <si>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</si>
  <si>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</si>
  <si>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</si>
  <si>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</si>
  <si>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</si>
  <si>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</si>
  <si>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</si>
  <si>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Colocar mulch</t>
  </si>
  <si>
    <t>JH</t>
  </si>
  <si>
    <t>Julio</t>
  </si>
  <si>
    <t>Colocar arcos y tuneles</t>
  </si>
  <si>
    <t>Julio-Agost</t>
  </si>
  <si>
    <t>Plantación</t>
  </si>
  <si>
    <t>Agost-Sept</t>
  </si>
  <si>
    <t>Manejo</t>
  </si>
  <si>
    <t>Agost-Octu</t>
  </si>
  <si>
    <t>Sacar tuneles</t>
  </si>
  <si>
    <t>Octubre</t>
  </si>
  <si>
    <t>riego</t>
  </si>
  <si>
    <t>Agost-Dicie</t>
  </si>
  <si>
    <t>control de malezas</t>
  </si>
  <si>
    <t>Sept-Novie</t>
  </si>
  <si>
    <t>APLICACIÓN  FERTILIZANTES</t>
  </si>
  <si>
    <t>Envolver guias</t>
  </si>
  <si>
    <t>Aplicación agroquimico</t>
  </si>
  <si>
    <t>Cosecha</t>
  </si>
  <si>
    <t>Novie-Dicie</t>
  </si>
  <si>
    <t>Subtotal Jornadas Hombre</t>
  </si>
  <si>
    <t>JORNADAS ANIMAL</t>
  </si>
  <si>
    <t>Subtotal Jornadas Animal</t>
  </si>
  <si>
    <t>MAQUINARIA</t>
  </si>
  <si>
    <t>Aradura</t>
  </si>
  <si>
    <t>Sept-Octu</t>
  </si>
  <si>
    <t>rastraje</t>
  </si>
  <si>
    <t>Melgadura</t>
  </si>
  <si>
    <t>Desinfecciones</t>
  </si>
  <si>
    <t>Oct-Febr</t>
  </si>
  <si>
    <t>Cultivación y aplicar fertilizante</t>
  </si>
  <si>
    <t>Nov-Dice</t>
  </si>
  <si>
    <t>Acarreo de insumos</t>
  </si>
  <si>
    <t>Cosecha y Acarreo</t>
  </si>
  <si>
    <t>Enero-Feb</t>
  </si>
  <si>
    <t>Subtotal Costo Maquinaria</t>
  </si>
  <si>
    <t>INSUMOS</t>
  </si>
  <si>
    <t>UNIDAD (Kg/l/u</t>
  </si>
  <si>
    <t>CANTIDAD (kg/I/u)</t>
  </si>
  <si>
    <t>SUBTOTAL ($)</t>
  </si>
  <si>
    <t>PLANTULAS melon</t>
  </si>
  <si>
    <t xml:space="preserve">U </t>
  </si>
  <si>
    <t>FERTILIZANTES</t>
  </si>
  <si>
    <t>NPK</t>
  </si>
  <si>
    <t>Kg</t>
  </si>
  <si>
    <t>Jul-Nov</t>
  </si>
  <si>
    <t>urea</t>
  </si>
  <si>
    <t>U</t>
  </si>
  <si>
    <t>Nitrato de Potasio</t>
  </si>
  <si>
    <t xml:space="preserve">HERBICIDAS </t>
  </si>
  <si>
    <t>Rango</t>
  </si>
  <si>
    <t>Lt</t>
  </si>
  <si>
    <t>Jun-Jul</t>
  </si>
  <si>
    <t>FUNGUICIDAS</t>
  </si>
  <si>
    <t>manzate</t>
  </si>
  <si>
    <t>METALAXIL</t>
  </si>
  <si>
    <t>Previcur Energy 840 SL</t>
  </si>
  <si>
    <t>Noviembre</t>
  </si>
  <si>
    <t>INSECTICIDAS</t>
  </si>
  <si>
    <t>Engeo</t>
  </si>
  <si>
    <t>TERRSORF FOLIAR</t>
  </si>
  <si>
    <t>Sept-Nov</t>
  </si>
  <si>
    <t>Subtotal Insumos</t>
  </si>
  <si>
    <t xml:space="preserve">   OTROS</t>
  </si>
  <si>
    <t>ITEM</t>
  </si>
  <si>
    <t>Arcos de fierro  (duracion 5 años)</t>
  </si>
  <si>
    <t>Junio</t>
  </si>
  <si>
    <t>Plástico mulch</t>
  </si>
  <si>
    <t>Agosto</t>
  </si>
  <si>
    <t>Plástico termico</t>
  </si>
  <si>
    <t>Bins (duracion 5 años)</t>
  </si>
  <si>
    <t>Enero</t>
  </si>
  <si>
    <t>Manto</t>
  </si>
  <si>
    <t>m2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</si>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</sst>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8" fillId="2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190500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C0B77F-A203-7BE4-7AA9-16B8E6DB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334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1">
          <cell r="E1" t="str">
            <v xml:space="preserve">   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6"/>
  <sheetViews>
    <sheetView tabSelected="1" workbookViewId="0">
      <selection activeCell="I21" sqref="I21"/>
    </sheetView>
  </sheetViews>
  <sheetFormatPr baseColWidth="10" defaultRowHeight="15" x14ac:dyDescent="0.25"/>
  <cols>
    <col min="1" max="1" width="28.140625" customWidth="1"/>
    <col min="2" max="2" width="11.42578125" customWidth="1"/>
    <col min="3" max="3" width="15.5703125" bestFit="1" customWidth="1"/>
    <col min="4" max="4" width="11" bestFit="1" customWidth="1"/>
    <col min="5" max="5" width="23.5703125" bestFit="1" customWidth="1"/>
    <col min="6" max="6" width="14.425781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30000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350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10500000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5" t="s">
        <v>18</v>
      </c>
      <c r="C14" s="5"/>
      <c r="E14" s="6" t="s">
        <v>19</v>
      </c>
      <c r="F14" s="7" t="s">
        <v>20</v>
      </c>
    </row>
    <row r="15" spans="1:6" ht="15.75" x14ac:dyDescent="0.25">
      <c r="A15" s="11" t="s">
        <v>21</v>
      </c>
      <c r="B15" s="12">
        <v>44896</v>
      </c>
      <c r="C15" s="13"/>
      <c r="E15" s="6" t="s">
        <v>22</v>
      </c>
      <c r="F15" s="10" t="s">
        <v>23</v>
      </c>
    </row>
    <row r="16" spans="1:6" x14ac:dyDescent="0.25">
      <c r="A16" s="14"/>
    </row>
    <row r="17" spans="1:6" x14ac:dyDescent="0.25">
      <c r="A17" s="15" t="s">
        <v>24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6" t="s">
        <v>25</v>
      </c>
      <c r="E19" s="17"/>
      <c r="F19" s="17"/>
    </row>
    <row r="20" spans="1:6" x14ac:dyDescent="0.25">
      <c r="A20" s="18" t="s">
        <v>26</v>
      </c>
      <c r="B20" s="18" t="s">
        <v>27</v>
      </c>
      <c r="C20" s="18" t="s">
        <v>28</v>
      </c>
      <c r="D20" s="18" t="s">
        <v>29</v>
      </c>
      <c r="E20" s="19" t="s">
        <v>30</v>
      </c>
      <c r="F20" s="20" t="s">
        <v>31</v>
      </c>
    </row>
    <row r="21" spans="1:6" x14ac:dyDescent="0.25">
      <c r="A21" s="6" t="s">
        <v>32</v>
      </c>
      <c r="B21" s="21" t="s">
        <v>33</v>
      </c>
      <c r="C21" s="21">
        <v>6</v>
      </c>
      <c r="D21" s="21" t="s">
        <v>34</v>
      </c>
      <c r="E21" s="22">
        <f>VLOOKUP(A21,[1]PRECIO!A2:C221,3,0)</f>
        <v>30000</v>
      </c>
      <c r="F21" s="22">
        <f t="shared" ref="F21:F31" si="0">E21*C21</f>
        <v>180000</v>
      </c>
    </row>
    <row r="22" spans="1:6" x14ac:dyDescent="0.25">
      <c r="A22" s="6" t="s">
        <v>35</v>
      </c>
      <c r="B22" s="21" t="s">
        <v>33</v>
      </c>
      <c r="C22" s="21">
        <v>9</v>
      </c>
      <c r="D22" s="21" t="s">
        <v>36</v>
      </c>
      <c r="E22" s="22">
        <f>VLOOKUP(A22,[1]PRECIO!A3:C222,3,0)</f>
        <v>30000</v>
      </c>
      <c r="F22" s="22">
        <f t="shared" si="0"/>
        <v>270000</v>
      </c>
    </row>
    <row r="23" spans="1:6" x14ac:dyDescent="0.25">
      <c r="A23" s="6" t="s">
        <v>37</v>
      </c>
      <c r="B23" s="21" t="s">
        <v>33</v>
      </c>
      <c r="C23" s="21">
        <v>6</v>
      </c>
      <c r="D23" s="21" t="s">
        <v>38</v>
      </c>
      <c r="E23" s="22">
        <f>VLOOKUP(A23,[1]PRECIO!A4:C223,3,0)</f>
        <v>30000</v>
      </c>
      <c r="F23" s="22">
        <f t="shared" si="0"/>
        <v>180000</v>
      </c>
    </row>
    <row r="24" spans="1:6" x14ac:dyDescent="0.25">
      <c r="A24" s="6" t="s">
        <v>39</v>
      </c>
      <c r="B24" s="21" t="s">
        <v>33</v>
      </c>
      <c r="C24" s="21">
        <v>8</v>
      </c>
      <c r="D24" s="21" t="s">
        <v>40</v>
      </c>
      <c r="E24" s="22">
        <f>VLOOKUP(A24,[1]PRECIO!A5:C224,3,0)</f>
        <v>30000</v>
      </c>
      <c r="F24" s="22">
        <f t="shared" si="0"/>
        <v>240000</v>
      </c>
    </row>
    <row r="25" spans="1:6" x14ac:dyDescent="0.25">
      <c r="A25" s="6" t="s">
        <v>41</v>
      </c>
      <c r="B25" s="21" t="s">
        <v>33</v>
      </c>
      <c r="C25" s="21">
        <v>4</v>
      </c>
      <c r="D25" s="21" t="s">
        <v>42</v>
      </c>
      <c r="E25" s="22">
        <f>VLOOKUP(A25,[1]PRECIO!A6:C225,3,0)</f>
        <v>30000</v>
      </c>
      <c r="F25" s="22">
        <f t="shared" si="0"/>
        <v>120000</v>
      </c>
    </row>
    <row r="26" spans="1:6" x14ac:dyDescent="0.25">
      <c r="A26" s="6" t="s">
        <v>43</v>
      </c>
      <c r="B26" s="21" t="s">
        <v>33</v>
      </c>
      <c r="C26" s="21">
        <v>7</v>
      </c>
      <c r="D26" s="21" t="s">
        <v>44</v>
      </c>
      <c r="E26" s="22">
        <f>VLOOKUP(A26,[1]PRECIO!A7:C226,3,0)</f>
        <v>30000</v>
      </c>
      <c r="F26" s="22">
        <f t="shared" si="0"/>
        <v>210000</v>
      </c>
    </row>
    <row r="27" spans="1:6" x14ac:dyDescent="0.25">
      <c r="A27" s="6" t="s">
        <v>45</v>
      </c>
      <c r="B27" s="21" t="s">
        <v>33</v>
      </c>
      <c r="C27" s="21">
        <v>2</v>
      </c>
      <c r="D27" s="21" t="s">
        <v>46</v>
      </c>
      <c r="E27" s="22">
        <f>VLOOKUP(A27,[1]PRECIO!A8:C227,3,0)</f>
        <v>30000</v>
      </c>
      <c r="F27" s="22">
        <f t="shared" si="0"/>
        <v>60000</v>
      </c>
    </row>
    <row r="28" spans="1:6" x14ac:dyDescent="0.25">
      <c r="A28" s="6" t="s">
        <v>47</v>
      </c>
      <c r="B28" s="21" t="s">
        <v>33</v>
      </c>
      <c r="C28" s="21">
        <v>4</v>
      </c>
      <c r="D28" s="21" t="s">
        <v>40</v>
      </c>
      <c r="E28" s="22">
        <f>VLOOKUP(A28,[1]PRECIO!A9:C228,3,0)</f>
        <v>30000</v>
      </c>
      <c r="F28" s="22">
        <f t="shared" si="0"/>
        <v>120000</v>
      </c>
    </row>
    <row r="29" spans="1:6" x14ac:dyDescent="0.25">
      <c r="A29" s="6" t="s">
        <v>48</v>
      </c>
      <c r="B29" s="21" t="s">
        <v>33</v>
      </c>
      <c r="C29" s="21">
        <v>3</v>
      </c>
      <c r="D29" s="21" t="s">
        <v>46</v>
      </c>
      <c r="E29" s="22">
        <f>VLOOKUP(A29,[1]PRECIO!A10:C229,3,0)</f>
        <v>30000</v>
      </c>
      <c r="F29" s="22">
        <f t="shared" si="0"/>
        <v>90000</v>
      </c>
    </row>
    <row r="30" spans="1:6" x14ac:dyDescent="0.25">
      <c r="A30" s="23" t="s">
        <v>49</v>
      </c>
      <c r="B30" s="21" t="s">
        <v>33</v>
      </c>
      <c r="C30" s="21">
        <v>5</v>
      </c>
      <c r="D30" s="21" t="s">
        <v>44</v>
      </c>
      <c r="E30" s="22">
        <f>VLOOKUP(A30,[1]PRECIO!A11:C230,3,0)</f>
        <v>30000</v>
      </c>
      <c r="F30" s="22">
        <f t="shared" si="0"/>
        <v>150000</v>
      </c>
    </row>
    <row r="31" spans="1:6" x14ac:dyDescent="0.25">
      <c r="A31" s="23" t="s">
        <v>50</v>
      </c>
      <c r="B31" s="21" t="s">
        <v>33</v>
      </c>
      <c r="C31" s="24">
        <v>23.333333333333332</v>
      </c>
      <c r="D31" s="21" t="s">
        <v>51</v>
      </c>
      <c r="E31" s="22">
        <f>VLOOKUP(A31,[1]PRECIO!A12:C231,3,0)</f>
        <v>30000</v>
      </c>
      <c r="F31" s="22">
        <f t="shared" si="0"/>
        <v>700000</v>
      </c>
    </row>
    <row r="32" spans="1:6" x14ac:dyDescent="0.25">
      <c r="A32" s="25" t="s">
        <v>52</v>
      </c>
      <c r="B32" s="26"/>
      <c r="C32" s="26"/>
      <c r="D32" s="26"/>
      <c r="E32" s="27"/>
      <c r="F32" s="28">
        <f>SUM(F21:F31)</f>
        <v>2320000</v>
      </c>
    </row>
    <row r="33" spans="1:6" x14ac:dyDescent="0.25">
      <c r="A33" s="29"/>
      <c r="B33" s="30"/>
      <c r="C33" s="30"/>
      <c r="D33" s="30"/>
      <c r="E33" s="31"/>
      <c r="F33" s="32"/>
    </row>
    <row r="34" spans="1:6" x14ac:dyDescent="0.25">
      <c r="A34" s="16" t="s">
        <v>53</v>
      </c>
      <c r="E34" s="17"/>
      <c r="F34" s="17"/>
    </row>
    <row r="35" spans="1:6" x14ac:dyDescent="0.25">
      <c r="A35" s="18" t="s">
        <v>26</v>
      </c>
      <c r="B35" s="18" t="s">
        <v>27</v>
      </c>
      <c r="C35" s="18" t="s">
        <v>28</v>
      </c>
      <c r="D35" s="18" t="s">
        <v>29</v>
      </c>
      <c r="E35" s="19" t="s">
        <v>30</v>
      </c>
      <c r="F35" s="20" t="s">
        <v>31</v>
      </c>
    </row>
    <row r="36" spans="1:6" x14ac:dyDescent="0.25">
      <c r="A36" s="33"/>
      <c r="B36" s="33"/>
      <c r="C36" s="33"/>
      <c r="D36" s="33"/>
      <c r="E36" s="34"/>
      <c r="F36" s="35"/>
    </row>
    <row r="37" spans="1:6" x14ac:dyDescent="0.25">
      <c r="A37" s="25" t="s">
        <v>54</v>
      </c>
      <c r="B37" s="26"/>
      <c r="C37" s="26"/>
      <c r="D37" s="26"/>
      <c r="E37" s="27"/>
      <c r="F37" s="36"/>
    </row>
    <row r="38" spans="1:6" x14ac:dyDescent="0.25">
      <c r="E38" s="17"/>
      <c r="F38" s="17"/>
    </row>
    <row r="39" spans="1:6" x14ac:dyDescent="0.25">
      <c r="A39" s="16" t="s">
        <v>55</v>
      </c>
      <c r="E39" s="17"/>
      <c r="F39" s="17"/>
    </row>
    <row r="40" spans="1:6" x14ac:dyDescent="0.25">
      <c r="A40" s="18" t="s">
        <v>26</v>
      </c>
      <c r="B40" s="18" t="s">
        <v>27</v>
      </c>
      <c r="C40" s="18" t="s">
        <v>28</v>
      </c>
      <c r="D40" s="18" t="s">
        <v>29</v>
      </c>
      <c r="E40" s="19" t="s">
        <v>30</v>
      </c>
      <c r="F40" s="20" t="s">
        <v>31</v>
      </c>
    </row>
    <row r="41" spans="1:6" x14ac:dyDescent="0.25">
      <c r="A41" s="23" t="s">
        <v>56</v>
      </c>
      <c r="B41" s="37" t="s">
        <v>33</v>
      </c>
      <c r="C41" s="37">
        <v>6.25E-2</v>
      </c>
      <c r="D41" s="38" t="s">
        <v>57</v>
      </c>
      <c r="E41" s="39">
        <f>VLOOKUP(A41,[1]PRECIO!A22:C241,3,0)</f>
        <v>200000</v>
      </c>
      <c r="F41" s="39">
        <f t="shared" ref="F41:F47" si="1">E41*C41</f>
        <v>12500</v>
      </c>
    </row>
    <row r="42" spans="1:6" x14ac:dyDescent="0.25">
      <c r="A42" s="23" t="s">
        <v>58</v>
      </c>
      <c r="B42" s="37" t="s">
        <v>33</v>
      </c>
      <c r="C42" s="37">
        <v>0.05</v>
      </c>
      <c r="D42" s="38" t="s">
        <v>57</v>
      </c>
      <c r="E42" s="39">
        <f>VLOOKUP(A42,[1]PRECIO!A23:C242,3,0)</f>
        <v>200000</v>
      </c>
      <c r="F42" s="39">
        <f t="shared" si="1"/>
        <v>10000</v>
      </c>
    </row>
    <row r="43" spans="1:6" x14ac:dyDescent="0.25">
      <c r="A43" s="23" t="s">
        <v>59</v>
      </c>
      <c r="B43" s="37" t="s">
        <v>33</v>
      </c>
      <c r="C43" s="37">
        <v>0.05</v>
      </c>
      <c r="D43" s="38" t="s">
        <v>42</v>
      </c>
      <c r="E43" s="39">
        <f>VLOOKUP(A43,[1]PRECIO!A24:C243,3,0)</f>
        <v>200000</v>
      </c>
      <c r="F43" s="39">
        <f t="shared" si="1"/>
        <v>10000</v>
      </c>
    </row>
    <row r="44" spans="1:6" x14ac:dyDescent="0.25">
      <c r="A44" s="23" t="s">
        <v>60</v>
      </c>
      <c r="B44" s="37" t="s">
        <v>33</v>
      </c>
      <c r="C44" s="37">
        <v>0.1875</v>
      </c>
      <c r="D44" s="38" t="s">
        <v>61</v>
      </c>
      <c r="E44" s="39">
        <f>VLOOKUP(A44,[1]PRECIO!A25:C244,3,0)</f>
        <v>200000</v>
      </c>
      <c r="F44" s="39">
        <f t="shared" si="1"/>
        <v>37500</v>
      </c>
    </row>
    <row r="45" spans="1:6" x14ac:dyDescent="0.25">
      <c r="A45" s="23" t="s">
        <v>62</v>
      </c>
      <c r="B45" s="37" t="s">
        <v>33</v>
      </c>
      <c r="C45" s="37">
        <v>2.5000000000000001E-2</v>
      </c>
      <c r="D45" s="38" t="s">
        <v>63</v>
      </c>
      <c r="E45" s="39">
        <f>VLOOKUP(A45,[1]PRECIO!A26:C245,3,0)</f>
        <v>200000</v>
      </c>
      <c r="F45" s="39">
        <f t="shared" si="1"/>
        <v>5000</v>
      </c>
    </row>
    <row r="46" spans="1:6" x14ac:dyDescent="0.25">
      <c r="A46" s="23" t="s">
        <v>64</v>
      </c>
      <c r="B46" s="37" t="s">
        <v>33</v>
      </c>
      <c r="C46" s="37">
        <v>0.2</v>
      </c>
      <c r="D46" s="38" t="s">
        <v>61</v>
      </c>
      <c r="E46" s="39">
        <f>VLOOKUP(A46,[1]PRECIO!A2:C246,3,0)</f>
        <v>200000</v>
      </c>
      <c r="F46" s="39">
        <f t="shared" si="1"/>
        <v>40000</v>
      </c>
    </row>
    <row r="47" spans="1:6" x14ac:dyDescent="0.25">
      <c r="A47" s="23" t="s">
        <v>65</v>
      </c>
      <c r="B47" s="37" t="s">
        <v>33</v>
      </c>
      <c r="C47" s="37">
        <v>0.25</v>
      </c>
      <c r="D47" s="38" t="s">
        <v>66</v>
      </c>
      <c r="E47" s="39">
        <f>VLOOKUP(A47,[1]PRECIO!A28:C247,3,0)</f>
        <v>200000</v>
      </c>
      <c r="F47" s="39">
        <f t="shared" si="1"/>
        <v>50000</v>
      </c>
    </row>
    <row r="48" spans="1:6" x14ac:dyDescent="0.25">
      <c r="A48" s="25" t="s">
        <v>67</v>
      </c>
      <c r="B48" s="26"/>
      <c r="C48" s="26"/>
      <c r="D48" s="26"/>
      <c r="E48" s="27"/>
      <c r="F48" s="28">
        <f>SUM(F41:F47)</f>
        <v>165000</v>
      </c>
    </row>
    <row r="49" spans="1:6" x14ac:dyDescent="0.25">
      <c r="E49" s="17"/>
      <c r="F49" s="17"/>
    </row>
    <row r="50" spans="1:6" x14ac:dyDescent="0.25">
      <c r="A50" s="16" t="s">
        <v>68</v>
      </c>
      <c r="E50" s="17"/>
      <c r="F50" s="17"/>
    </row>
    <row r="51" spans="1:6" x14ac:dyDescent="0.25">
      <c r="A51" s="18" t="s">
        <v>68</v>
      </c>
      <c r="B51" s="40" t="s">
        <v>69</v>
      </c>
      <c r="C51" s="40" t="s">
        <v>70</v>
      </c>
      <c r="D51" s="18" t="s">
        <v>29</v>
      </c>
      <c r="E51" s="20" t="s">
        <v>30</v>
      </c>
      <c r="F51" s="20" t="s">
        <v>71</v>
      </c>
    </row>
    <row r="52" spans="1:6" x14ac:dyDescent="0.25">
      <c r="A52" s="41" t="s">
        <v>72</v>
      </c>
      <c r="B52" s="42" t="s">
        <v>73</v>
      </c>
      <c r="C52" s="42">
        <v>4000</v>
      </c>
      <c r="D52" s="42" t="s">
        <v>34</v>
      </c>
      <c r="E52" s="22">
        <f>VLOOKUP(A52,[1]PRECIO!A33:C252,3,0)</f>
        <v>300</v>
      </c>
      <c r="F52" s="22">
        <f t="shared" ref="F52:F64" si="2">C52*E52</f>
        <v>1200000</v>
      </c>
    </row>
    <row r="53" spans="1:6" x14ac:dyDescent="0.25">
      <c r="A53" s="41" t="s">
        <v>74</v>
      </c>
      <c r="B53" s="42"/>
      <c r="C53" s="42"/>
      <c r="D53" s="42"/>
      <c r="E53" s="22"/>
      <c r="F53" s="22">
        <f t="shared" si="2"/>
        <v>0</v>
      </c>
    </row>
    <row r="54" spans="1:6" x14ac:dyDescent="0.25">
      <c r="A54" s="23" t="s">
        <v>75</v>
      </c>
      <c r="B54" s="42" t="s">
        <v>76</v>
      </c>
      <c r="C54" s="42">
        <v>300</v>
      </c>
      <c r="D54" s="42" t="s">
        <v>77</v>
      </c>
      <c r="E54" s="22">
        <f>VLOOKUP(A54,[1]PRECIO!A35:C254,3,0)</f>
        <v>1600</v>
      </c>
      <c r="F54" s="22">
        <f t="shared" si="2"/>
        <v>480000</v>
      </c>
    </row>
    <row r="55" spans="1:6" x14ac:dyDescent="0.25">
      <c r="A55" s="23" t="s">
        <v>78</v>
      </c>
      <c r="B55" s="42" t="s">
        <v>79</v>
      </c>
      <c r="C55" s="42">
        <v>8</v>
      </c>
      <c r="D55" s="42" t="s">
        <v>63</v>
      </c>
      <c r="E55" s="22">
        <f>VLOOKUP(A55,[1]PRECIO!A2:C255,3,0)</f>
        <v>32700</v>
      </c>
      <c r="F55" s="22">
        <f t="shared" si="2"/>
        <v>261600</v>
      </c>
    </row>
    <row r="56" spans="1:6" x14ac:dyDescent="0.25">
      <c r="A56" s="43" t="s">
        <v>80</v>
      </c>
      <c r="B56" s="42" t="s">
        <v>79</v>
      </c>
      <c r="C56" s="42">
        <v>6</v>
      </c>
      <c r="D56" s="37" t="s">
        <v>34</v>
      </c>
      <c r="E56" s="22">
        <f>VLOOKUP(A56,[1]PRECIO!A37:C256,3,0)</f>
        <v>50800</v>
      </c>
      <c r="F56" s="22">
        <f t="shared" si="2"/>
        <v>304800</v>
      </c>
    </row>
    <row r="57" spans="1:6" x14ac:dyDescent="0.25">
      <c r="A57" s="41" t="s">
        <v>81</v>
      </c>
      <c r="B57" s="42"/>
      <c r="C57" s="42"/>
      <c r="D57" s="42"/>
      <c r="E57" s="22"/>
      <c r="F57" s="22">
        <f t="shared" si="2"/>
        <v>0</v>
      </c>
    </row>
    <row r="58" spans="1:6" x14ac:dyDescent="0.25">
      <c r="A58" s="23" t="s">
        <v>82</v>
      </c>
      <c r="B58" s="42" t="s">
        <v>83</v>
      </c>
      <c r="C58" s="42">
        <v>1</v>
      </c>
      <c r="D58" s="42" t="s">
        <v>84</v>
      </c>
      <c r="E58" s="22">
        <f>VLOOKUP(A58,[1]PRECIO!A39:C258,3,0)</f>
        <v>20470</v>
      </c>
      <c r="F58" s="22">
        <f t="shared" si="2"/>
        <v>20470</v>
      </c>
    </row>
    <row r="59" spans="1:6" x14ac:dyDescent="0.25">
      <c r="A59" s="41" t="s">
        <v>85</v>
      </c>
      <c r="B59" s="42"/>
      <c r="C59" s="42"/>
      <c r="D59" s="42"/>
      <c r="E59" s="22"/>
      <c r="F59" s="22">
        <f t="shared" si="2"/>
        <v>0</v>
      </c>
    </row>
    <row r="60" spans="1:6" x14ac:dyDescent="0.25">
      <c r="A60" s="23" t="s">
        <v>86</v>
      </c>
      <c r="B60" s="42" t="s">
        <v>83</v>
      </c>
      <c r="C60" s="42">
        <v>2</v>
      </c>
      <c r="D60" s="42" t="s">
        <v>77</v>
      </c>
      <c r="E60" s="22">
        <f>VLOOKUP(A60,[1]PRECIO!A41:C260,3,0)</f>
        <v>13190</v>
      </c>
      <c r="F60" s="22">
        <f t="shared" si="2"/>
        <v>26380</v>
      </c>
    </row>
    <row r="61" spans="1:6" x14ac:dyDescent="0.25">
      <c r="A61" s="23" t="s">
        <v>87</v>
      </c>
      <c r="B61" s="42" t="s">
        <v>83</v>
      </c>
      <c r="C61" s="42">
        <v>2</v>
      </c>
      <c r="D61" s="42" t="s">
        <v>77</v>
      </c>
      <c r="E61" s="22">
        <f>VLOOKUP(A61,[1]PRECIO!A42:C261,3,0)</f>
        <v>70900</v>
      </c>
      <c r="F61" s="22">
        <f t="shared" si="2"/>
        <v>141800</v>
      </c>
    </row>
    <row r="62" spans="1:6" x14ac:dyDescent="0.25">
      <c r="A62" s="23" t="s">
        <v>88</v>
      </c>
      <c r="B62" s="42" t="s">
        <v>83</v>
      </c>
      <c r="C62" s="42">
        <v>0.5</v>
      </c>
      <c r="D62" s="42" t="s">
        <v>89</v>
      </c>
      <c r="E62" s="22">
        <f>VLOOKUP(A62,[1]PRECIO!A43:C262,3,0)</f>
        <v>72290</v>
      </c>
      <c r="F62" s="22">
        <f t="shared" si="2"/>
        <v>36145</v>
      </c>
    </row>
    <row r="63" spans="1:6" x14ac:dyDescent="0.25">
      <c r="A63" s="41" t="s">
        <v>90</v>
      </c>
      <c r="B63" s="42"/>
      <c r="C63" s="42"/>
      <c r="D63" s="42"/>
      <c r="E63" s="22"/>
      <c r="F63" s="22">
        <f t="shared" si="2"/>
        <v>0</v>
      </c>
    </row>
    <row r="64" spans="1:6" x14ac:dyDescent="0.25">
      <c r="A64" s="23" t="s">
        <v>91</v>
      </c>
      <c r="B64" s="42" t="s">
        <v>83</v>
      </c>
      <c r="C64" s="42">
        <v>1</v>
      </c>
      <c r="D64" s="42" t="s">
        <v>77</v>
      </c>
      <c r="E64" s="22">
        <f>VLOOKUP(A64,[1]PRECIO!A45:C264,3,0)</f>
        <v>112890</v>
      </c>
      <c r="F64" s="22">
        <f t="shared" si="2"/>
        <v>112890</v>
      </c>
    </row>
    <row r="65" spans="1:6" x14ac:dyDescent="0.25">
      <c r="A65" s="23" t="s">
        <v>92</v>
      </c>
      <c r="B65" s="42" t="s">
        <v>83</v>
      </c>
      <c r="C65" s="42">
        <v>3</v>
      </c>
      <c r="D65" s="42" t="s">
        <v>93</v>
      </c>
      <c r="E65" s="22">
        <f>VLOOKUP(A65,[1]PRECIO!A46:C265,3,0)</f>
        <v>18500</v>
      </c>
      <c r="F65" s="22">
        <f>C65*E65</f>
        <v>55500</v>
      </c>
    </row>
    <row r="66" spans="1:6" x14ac:dyDescent="0.25">
      <c r="A66" s="25" t="s">
        <v>94</v>
      </c>
      <c r="B66" s="26"/>
      <c r="C66" s="26"/>
      <c r="D66" s="26"/>
      <c r="E66" s="27"/>
      <c r="F66" s="28">
        <f>SUM(F52:F64)</f>
        <v>2584085</v>
      </c>
    </row>
    <row r="67" spans="1:6" x14ac:dyDescent="0.25">
      <c r="E67" s="17"/>
      <c r="F67" s="17"/>
    </row>
    <row r="68" spans="1:6" x14ac:dyDescent="0.25">
      <c r="A68" s="16" t="s">
        <v>95</v>
      </c>
      <c r="E68" s="17"/>
      <c r="F68" s="17"/>
    </row>
    <row r="69" spans="1:6" x14ac:dyDescent="0.25">
      <c r="A69" s="18" t="s">
        <v>96</v>
      </c>
      <c r="B69" s="18" t="s">
        <v>69</v>
      </c>
      <c r="C69" s="18" t="s">
        <v>70</v>
      </c>
      <c r="D69" s="18" t="s">
        <v>29</v>
      </c>
      <c r="E69" s="44" t="s">
        <v>30</v>
      </c>
      <c r="F69" s="20" t="s">
        <v>71</v>
      </c>
    </row>
    <row r="70" spans="1:6" x14ac:dyDescent="0.25">
      <c r="A70" s="23" t="s">
        <v>97</v>
      </c>
      <c r="B70" s="42" t="s">
        <v>73</v>
      </c>
      <c r="C70" s="42">
        <v>800</v>
      </c>
      <c r="D70" s="42" t="s">
        <v>98</v>
      </c>
      <c r="E70" s="22">
        <f>VLOOKUP(A70,[1]PRECIO!E1:G55,3,0)</f>
        <v>5800</v>
      </c>
      <c r="F70" s="22">
        <f t="shared" ref="F70:F74" si="3">C70*E70</f>
        <v>4640000</v>
      </c>
    </row>
    <row r="71" spans="1:6" x14ac:dyDescent="0.25">
      <c r="A71" s="23" t="s">
        <v>99</v>
      </c>
      <c r="B71" s="42" t="s">
        <v>76</v>
      </c>
      <c r="C71" s="42">
        <v>250</v>
      </c>
      <c r="D71" s="42" t="s">
        <v>100</v>
      </c>
      <c r="E71" s="22">
        <f>VLOOKUP(A71,[1]PRECIO!E10:G56,3,0)</f>
        <v>300</v>
      </c>
      <c r="F71" s="22">
        <f t="shared" si="3"/>
        <v>75000</v>
      </c>
    </row>
    <row r="72" spans="1:6" x14ac:dyDescent="0.25">
      <c r="A72" s="23" t="s">
        <v>101</v>
      </c>
      <c r="B72" s="42" t="s">
        <v>76</v>
      </c>
      <c r="C72" s="42">
        <v>350</v>
      </c>
      <c r="D72" s="42" t="s">
        <v>38</v>
      </c>
      <c r="E72" s="22">
        <f>VLOOKUP(A72,[1]PRECIO!E10:G57,3,0)</f>
        <v>2800</v>
      </c>
      <c r="F72" s="22">
        <f t="shared" si="3"/>
        <v>980000</v>
      </c>
    </row>
    <row r="73" spans="1:6" x14ac:dyDescent="0.25">
      <c r="A73" s="23" t="s">
        <v>102</v>
      </c>
      <c r="B73" s="42" t="s">
        <v>79</v>
      </c>
      <c r="C73" s="42">
        <v>30</v>
      </c>
      <c r="D73" s="42" t="s">
        <v>103</v>
      </c>
      <c r="E73" s="22">
        <f>VLOOKUP(A73,[1]PRECIO!E1:G58,3,0)</f>
        <v>2800</v>
      </c>
      <c r="F73" s="22">
        <f t="shared" si="3"/>
        <v>84000</v>
      </c>
    </row>
    <row r="74" spans="1:6" x14ac:dyDescent="0.25">
      <c r="A74" s="23" t="s">
        <v>104</v>
      </c>
      <c r="B74" s="42" t="s">
        <v>105</v>
      </c>
      <c r="C74" s="42">
        <v>1000</v>
      </c>
      <c r="D74" s="42" t="s">
        <v>38</v>
      </c>
      <c r="E74" s="22">
        <f>VLOOKUP(A74,[1]PRECIO!E11:G59,3,0)</f>
        <v>200</v>
      </c>
      <c r="F74" s="22">
        <f t="shared" si="3"/>
        <v>200000</v>
      </c>
    </row>
    <row r="75" spans="1:6" x14ac:dyDescent="0.25">
      <c r="A75" s="25" t="s">
        <v>106</v>
      </c>
      <c r="B75" s="26"/>
      <c r="C75" s="26"/>
      <c r="D75" s="26"/>
      <c r="E75" s="27"/>
      <c r="F75" s="28">
        <f>SUM(F65:F74)</f>
        <v>8618585</v>
      </c>
    </row>
    <row r="76" spans="1:6" x14ac:dyDescent="0.25">
      <c r="E76" s="17"/>
      <c r="F76" s="17"/>
    </row>
    <row r="77" spans="1:6" x14ac:dyDescent="0.25">
      <c r="A77" s="45" t="s">
        <v>107</v>
      </c>
      <c r="B77" s="45"/>
      <c r="C77" s="45"/>
      <c r="D77" s="45"/>
      <c r="E77" s="45"/>
      <c r="F77" s="46">
        <f>SUM(F32+F66+F37+F48+F75)</f>
        <v>13687670</v>
      </c>
    </row>
    <row r="78" spans="1:6" x14ac:dyDescent="0.25">
      <c r="A78" s="47" t="s">
        <v>108</v>
      </c>
      <c r="B78" s="48"/>
      <c r="C78" s="48"/>
      <c r="D78" s="48"/>
      <c r="E78" s="48"/>
      <c r="F78" s="49">
        <f>SUM(F77*5/100)</f>
        <v>684383.5</v>
      </c>
    </row>
    <row r="79" spans="1:6" x14ac:dyDescent="0.25">
      <c r="A79" s="50" t="s">
        <v>109</v>
      </c>
      <c r="B79" s="50"/>
      <c r="C79" s="50"/>
      <c r="D79" s="50"/>
      <c r="E79" s="50"/>
      <c r="F79" s="51">
        <f>SUM(F77:F78)</f>
        <v>14372053.5</v>
      </c>
    </row>
    <row r="80" spans="1:6" x14ac:dyDescent="0.25">
      <c r="A80" s="52" t="s">
        <v>110</v>
      </c>
      <c r="B80" s="52"/>
      <c r="C80" s="52"/>
      <c r="D80" s="52"/>
      <c r="E80" s="52"/>
      <c r="F80" s="53">
        <f>SUM(F12*1)</f>
        <v>10500000</v>
      </c>
    </row>
    <row r="81" spans="1:6" x14ac:dyDescent="0.25">
      <c r="A81" s="50" t="s">
        <v>111</v>
      </c>
      <c r="B81" s="45"/>
      <c r="C81" s="45"/>
      <c r="D81" s="45"/>
      <c r="E81" s="45"/>
      <c r="F81" s="46">
        <f>SUM(F80-F79)</f>
        <v>-3872053.5</v>
      </c>
    </row>
    <row r="82" spans="1:6" x14ac:dyDescent="0.25">
      <c r="A82" s="54" t="s">
        <v>112</v>
      </c>
      <c r="B82" s="55"/>
      <c r="C82" s="55"/>
      <c r="D82" s="55"/>
      <c r="E82" s="55"/>
      <c r="F82" s="56"/>
    </row>
    <row r="83" spans="1:6" ht="15.75" thickBot="1" x14ac:dyDescent="0.3">
      <c r="A83" s="57"/>
      <c r="B83" s="55"/>
      <c r="C83" s="55"/>
      <c r="D83" s="55"/>
      <c r="E83" s="55"/>
      <c r="F83" s="56"/>
    </row>
    <row r="84" spans="1:6" x14ac:dyDescent="0.25">
      <c r="A84" s="58" t="s">
        <v>113</v>
      </c>
      <c r="B84" s="59"/>
      <c r="C84" s="59"/>
      <c r="D84" s="59"/>
      <c r="E84" s="60"/>
      <c r="F84" s="56"/>
    </row>
    <row r="85" spans="1:6" x14ac:dyDescent="0.25">
      <c r="A85" s="61" t="s">
        <v>114</v>
      </c>
      <c r="B85" s="62"/>
      <c r="C85" s="62"/>
      <c r="D85" s="62"/>
      <c r="E85" s="63"/>
      <c r="F85" s="56"/>
    </row>
    <row r="86" spans="1:6" x14ac:dyDescent="0.25">
      <c r="A86" s="61" t="s">
        <v>115</v>
      </c>
      <c r="B86" s="62"/>
      <c r="C86" s="62"/>
      <c r="D86" s="62"/>
      <c r="E86" s="63"/>
      <c r="F86" s="56"/>
    </row>
    <row r="87" spans="1:6" x14ac:dyDescent="0.25">
      <c r="A87" s="61" t="s">
        <v>116</v>
      </c>
      <c r="B87" s="62"/>
      <c r="C87" s="62"/>
      <c r="D87" s="62"/>
      <c r="E87" s="63"/>
      <c r="F87" s="56"/>
    </row>
    <row r="88" spans="1:6" x14ac:dyDescent="0.25">
      <c r="A88" s="61" t="s">
        <v>117</v>
      </c>
      <c r="B88" s="62"/>
      <c r="C88" s="62"/>
      <c r="D88" s="62"/>
      <c r="E88" s="63"/>
      <c r="F88" s="56"/>
    </row>
    <row r="89" spans="1:6" x14ac:dyDescent="0.25">
      <c r="A89" s="61" t="s">
        <v>118</v>
      </c>
      <c r="B89" s="62"/>
      <c r="C89" s="62"/>
      <c r="D89" s="62"/>
      <c r="E89" s="63"/>
      <c r="F89" s="56"/>
    </row>
    <row r="90" spans="1:6" ht="15.75" thickBot="1" x14ac:dyDescent="0.3">
      <c r="A90" s="64" t="s">
        <v>119</v>
      </c>
      <c r="B90" s="65"/>
      <c r="C90" s="65"/>
      <c r="D90" s="65"/>
      <c r="E90" s="66"/>
      <c r="F90" s="56"/>
    </row>
    <row r="91" spans="1:6" ht="15.75" thickBot="1" x14ac:dyDescent="0.3">
      <c r="A91" s="67"/>
      <c r="B91" s="62"/>
      <c r="C91" s="62"/>
      <c r="D91" s="62"/>
      <c r="E91" s="62"/>
      <c r="F91" s="56"/>
    </row>
    <row r="92" spans="1:6" ht="15.75" thickBot="1" x14ac:dyDescent="0.3">
      <c r="A92" s="68" t="s">
        <v>120</v>
      </c>
      <c r="B92" s="69"/>
      <c r="C92" s="70"/>
      <c r="D92" s="71"/>
      <c r="E92" s="71"/>
      <c r="F92" s="56"/>
    </row>
    <row r="93" spans="1:6" x14ac:dyDescent="0.25">
      <c r="A93" s="72" t="s">
        <v>121</v>
      </c>
      <c r="B93" s="73" t="s">
        <v>122</v>
      </c>
      <c r="C93" s="74" t="s">
        <v>123</v>
      </c>
      <c r="D93" s="71"/>
      <c r="E93" s="71"/>
      <c r="F93" s="56"/>
    </row>
    <row r="94" spans="1:6" x14ac:dyDescent="0.25">
      <c r="A94" s="75" t="s">
        <v>124</v>
      </c>
      <c r="B94" s="76">
        <f>F32</f>
        <v>2320000</v>
      </c>
      <c r="C94" s="77">
        <f>(B94/B100)</f>
        <v>0.1614243921371431</v>
      </c>
      <c r="D94" s="71"/>
      <c r="E94" s="71"/>
      <c r="F94" s="56"/>
    </row>
    <row r="95" spans="1:6" x14ac:dyDescent="0.25">
      <c r="A95" s="75" t="s">
        <v>125</v>
      </c>
      <c r="B95" s="78">
        <f>F37</f>
        <v>0</v>
      </c>
      <c r="C95" s="77">
        <v>0</v>
      </c>
      <c r="D95" s="71"/>
      <c r="E95" s="71"/>
      <c r="F95" s="56"/>
    </row>
    <row r="96" spans="1:6" x14ac:dyDescent="0.25">
      <c r="A96" s="75" t="s">
        <v>126</v>
      </c>
      <c r="B96" s="76">
        <f>F48</f>
        <v>165000</v>
      </c>
      <c r="C96" s="77">
        <f>(B96/B100)</f>
        <v>1.1480614095960609E-2</v>
      </c>
      <c r="D96" s="71"/>
      <c r="E96" s="71"/>
      <c r="F96" s="56"/>
    </row>
    <row r="97" spans="1:6" x14ac:dyDescent="0.25">
      <c r="A97" s="75" t="s">
        <v>127</v>
      </c>
      <c r="B97" s="76">
        <f>F66</f>
        <v>2584085</v>
      </c>
      <c r="C97" s="77">
        <f>(B97/B100)</f>
        <v>0.17979928894642647</v>
      </c>
      <c r="D97" s="71"/>
      <c r="E97" s="71"/>
      <c r="F97" s="56"/>
    </row>
    <row r="98" spans="1:6" x14ac:dyDescent="0.25">
      <c r="A98" s="75" t="s">
        <v>128</v>
      </c>
      <c r="B98" s="79">
        <f>F75</f>
        <v>8618585</v>
      </c>
      <c r="C98" s="77">
        <f>(B98/B100)</f>
        <v>0.59967665720142216</v>
      </c>
      <c r="D98" s="80"/>
      <c r="E98" s="80"/>
      <c r="F98" s="56"/>
    </row>
    <row r="99" spans="1:6" x14ac:dyDescent="0.25">
      <c r="A99" s="75" t="s">
        <v>129</v>
      </c>
      <c r="B99" s="79">
        <f>F78</f>
        <v>684383.5</v>
      </c>
      <c r="C99" s="77">
        <f>(B99/B100)</f>
        <v>4.7619047619047616E-2</v>
      </c>
      <c r="D99" s="80"/>
      <c r="E99" s="80"/>
      <c r="F99" s="56"/>
    </row>
    <row r="100" spans="1:6" ht="15.75" thickBot="1" x14ac:dyDescent="0.3">
      <c r="A100" s="81" t="s">
        <v>130</v>
      </c>
      <c r="B100" s="82">
        <f>SUM(B94:B99)</f>
        <v>14372053.5</v>
      </c>
      <c r="C100" s="83">
        <f>SUM(C94:C99)</f>
        <v>1</v>
      </c>
      <c r="D100" s="80"/>
      <c r="E100" s="80"/>
      <c r="F100" s="56"/>
    </row>
    <row r="101" spans="1:6" x14ac:dyDescent="0.25">
      <c r="A101" s="57"/>
      <c r="B101" s="55"/>
      <c r="C101" s="55"/>
      <c r="D101" s="55"/>
      <c r="E101" s="55"/>
      <c r="F101" s="56"/>
    </row>
    <row r="102" spans="1:6" ht="15.75" thickBot="1" x14ac:dyDescent="0.3">
      <c r="A102" s="84"/>
      <c r="B102" s="55"/>
      <c r="C102" s="55"/>
      <c r="D102" s="55"/>
      <c r="E102" s="55"/>
      <c r="F102" s="56"/>
    </row>
    <row r="103" spans="1:6" ht="15.75" thickBot="1" x14ac:dyDescent="0.3">
      <c r="A103" s="85"/>
      <c r="B103" s="69" t="s">
        <v>131</v>
      </c>
      <c r="C103" s="86"/>
      <c r="D103" s="87"/>
      <c r="E103" s="80"/>
      <c r="F103" s="56"/>
    </row>
    <row r="104" spans="1:6" x14ac:dyDescent="0.25">
      <c r="A104" s="88" t="s">
        <v>132</v>
      </c>
      <c r="B104" s="89">
        <v>20000</v>
      </c>
      <c r="C104" s="89">
        <v>25000</v>
      </c>
      <c r="D104" s="90">
        <v>30000</v>
      </c>
      <c r="E104" s="91"/>
      <c r="F104" s="92"/>
    </row>
    <row r="105" spans="1:6" ht="15.75" thickBot="1" x14ac:dyDescent="0.3">
      <c r="A105" s="81" t="s">
        <v>133</v>
      </c>
      <c r="B105" s="93">
        <f>(F79/B104)</f>
        <v>718.60267499999998</v>
      </c>
      <c r="C105" s="93">
        <f>(F79/C104)</f>
        <v>574.88214000000005</v>
      </c>
      <c r="D105" s="94">
        <f>(F79/D104)</f>
        <v>479.06844999999998</v>
      </c>
      <c r="E105" s="91"/>
      <c r="F105" s="92"/>
    </row>
    <row r="106" spans="1:6" x14ac:dyDescent="0.25">
      <c r="A106" s="95" t="s">
        <v>134</v>
      </c>
      <c r="B106" s="62"/>
      <c r="C106" s="62"/>
      <c r="D106" s="62"/>
      <c r="E106" s="62"/>
      <c r="F106" s="62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9EF00F-A8B2-4CB6-84E0-9D12A4266B9F}"/>
</file>

<file path=customXml/itemProps2.xml><?xml version="1.0" encoding="utf-8"?>
<ds:datastoreItem xmlns:ds="http://schemas.openxmlformats.org/officeDocument/2006/customXml" ds:itemID="{997203C4-D5DD-4E42-8FBC-8934766DA88F}"/>
</file>

<file path=customXml/itemProps3.xml><?xml version="1.0" encoding="utf-8"?>
<ds:datastoreItem xmlns:ds="http://schemas.openxmlformats.org/officeDocument/2006/customXml" ds:itemID="{DEC2B295-5B20-4806-A885-F327C748D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2023-04-13T14:13:37Z</dcterms:created>
  <dcterms:modified xsi:type="dcterms:W3CDTF">2023-04-13T14:14:03Z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