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-105" yWindow="-105" windowWidth="19425" windowHeight="10305"/>
  </bookViews>
  <sheets>
    <sheet name="MELON" sheetId="1" r:id="rId1"/>
  </sheets>
  <definedNames>
    <definedName name="_xlnm.Print_Area" localSheetId="0">MELON!$A$1:$G$105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4" i="1" l="1"/>
  <c r="G53" i="1"/>
  <c r="G64" i="1"/>
  <c r="G63" i="1"/>
  <c r="G62" i="1"/>
  <c r="G58" i="1"/>
  <c r="G56" i="1"/>
  <c r="G71" i="1"/>
  <c r="G70" i="1"/>
  <c r="G69" i="1"/>
  <c r="G60" i="1"/>
  <c r="G51" i="1"/>
  <c r="G50" i="1"/>
  <c r="G49" i="1"/>
  <c r="G47" i="1"/>
  <c r="G41" i="1"/>
  <c r="G40" i="1"/>
  <c r="G39" i="1"/>
  <c r="G38" i="1"/>
  <c r="G37" i="1"/>
  <c r="G26" i="1"/>
  <c r="G25" i="1"/>
  <c r="G24" i="1"/>
  <c r="G23" i="1"/>
  <c r="G22" i="1"/>
  <c r="G21" i="1"/>
  <c r="G20" i="1"/>
  <c r="G11" i="1"/>
  <c r="G77" i="1" s="1"/>
  <c r="G36" i="1"/>
  <c r="G31" i="1"/>
  <c r="G72" i="1" l="1"/>
  <c r="C97" i="1" s="1"/>
  <c r="G27" i="1"/>
  <c r="G42" i="1"/>
  <c r="C95" i="1" s="1"/>
  <c r="C96" i="1"/>
  <c r="C93" i="1" l="1"/>
  <c r="G32" i="1"/>
  <c r="C94" i="1" s="1"/>
  <c r="G74" i="1" l="1"/>
  <c r="G75" i="1" s="1"/>
  <c r="C98" i="1" s="1"/>
  <c r="C99" i="1" s="1"/>
  <c r="D94" i="1" s="1"/>
  <c r="G76" i="1" l="1"/>
  <c r="G78" i="1" s="1"/>
  <c r="D96" i="1"/>
  <c r="D95" i="1"/>
  <c r="D93" i="1"/>
  <c r="D97" i="1"/>
  <c r="D98" i="1"/>
  <c r="D104" i="1" l="1"/>
  <c r="C104" i="1"/>
  <c r="E104" i="1"/>
  <c r="D99" i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<sst xmlns="http://schemas.openxmlformats.org/spreadsheetml/2006/main" count="190" uniqueCount="126">
  <si>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</si>
  <si>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</si>
  <si>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</si>
  <si>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</si>
  <si>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</si>
  <si>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</si>
  <si>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</si>
  <si>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</si>
  <si>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</si>
  <si>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</si>
  <si>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</si>
  <si>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</si>
  <si>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</si>
  <si>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</si>
  <si>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</si>
  <si>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</si>
  <si>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</si>
  <si>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</si>
  <si>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</si>
  <si>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</si>
  <si>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</si>
  <si>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</si>
  <si>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</si>
  <si>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</si>
  <si>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</si>
  <si>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</si>
  <si>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</si>
  <si>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</si>
  <si>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</si>
  <si>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</si>
  <si>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</si>
  <si>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</si>
  <si>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</si>
  <si>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</si>
  <si>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</si>
  <si>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</si>
  <si>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</si>
  <si>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</si>
  <si>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</si>
  <si>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</si>
  <si>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</si>
  <si>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</si>
  <si>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</si>
  <si>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</si>
  <si>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</si>
  <si>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</si>
  <si>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</si>
  <si>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</si>
  <si>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</si>
  <si>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</si>
  <si>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</si>
  <si>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</si>
  <si>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</si>
  <si>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</si>
  <si>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</si>
  <si>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</si>
  <si>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</si>
  <si>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</si>
  <si>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</si>
  <si>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</si>
  <si>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</si>
  <si>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</si>
  <si>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</si>
  <si>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</si>
  <si>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Early Dew, Sundew, Dreamdew, Nun de miel, Araucano, Fenix</t>
  </si>
  <si>
    <t>San Vicente</t>
  </si>
  <si>
    <t>Todas</t>
  </si>
  <si>
    <t>Octubre</t>
  </si>
  <si>
    <t>Septiembre - Noviembre</t>
  </si>
  <si>
    <t>Aplicación de fertilizantes</t>
  </si>
  <si>
    <t>Octubre - Noviembre</t>
  </si>
  <si>
    <t>Aplicación de pesticidas</t>
  </si>
  <si>
    <t>Cosecha y carga</t>
  </si>
  <si>
    <t>Corrida surco</t>
  </si>
  <si>
    <t>Septiembre</t>
  </si>
  <si>
    <t>Rastraje</t>
  </si>
  <si>
    <t>Septiembre - Diciembre</t>
  </si>
  <si>
    <t>Tractoelevador</t>
  </si>
  <si>
    <t>Enero - Febrero</t>
  </si>
  <si>
    <t>c/u</t>
  </si>
  <si>
    <t>Mezcla hortalicera</t>
  </si>
  <si>
    <t>Urea granulada</t>
  </si>
  <si>
    <t>Nitrato de potasio</t>
  </si>
  <si>
    <t>FUNGICIDAS</t>
  </si>
  <si>
    <t>lt</t>
  </si>
  <si>
    <t>Trigard 75 wp</t>
  </si>
  <si>
    <t>Rendimiento (unid./hà)</t>
  </si>
  <si>
    <t>Costo unitario ($/unid.) (*)</t>
  </si>
  <si>
    <t>MELON</t>
  </si>
  <si>
    <t xml:space="preserve">Ene-Feb </t>
  </si>
  <si>
    <t>Lib. B. O´Higgins</t>
  </si>
  <si>
    <t>Mercado mayorista</t>
  </si>
  <si>
    <t>Dic - Ene - Feb</t>
  </si>
  <si>
    <t>Heladas, lluvia</t>
  </si>
  <si>
    <t>Riego Pre-plantaciòn</t>
  </si>
  <si>
    <t>Transplante</t>
  </si>
  <si>
    <t>Septiembre - Octubre</t>
  </si>
  <si>
    <t>Riegos</t>
  </si>
  <si>
    <t>Limpia manual</t>
  </si>
  <si>
    <t xml:space="preserve">Octubre - Diciembre </t>
  </si>
  <si>
    <t>Colocación de mulch</t>
  </si>
  <si>
    <t>Melgadura y acequiadura</t>
  </si>
  <si>
    <t>PLANTINES</t>
  </si>
  <si>
    <t>Plástico para mulch</t>
  </si>
  <si>
    <t>Flete</t>
  </si>
  <si>
    <t>Enero-Febrero</t>
  </si>
  <si>
    <t>Derecho de ingreso a la feria</t>
  </si>
  <si>
    <t>RENDIMIENTO (un./Há.)</t>
  </si>
  <si>
    <t>PRECIO ESPERADO ($/un.)</t>
  </si>
  <si>
    <t>ESCENARIOS COSTO UNITARIO  ($/un.)</t>
  </si>
  <si>
    <t>NEMATICIDA</t>
  </si>
  <si>
    <t>Nemacur 240 CS</t>
  </si>
  <si>
    <t>octubre</t>
  </si>
  <si>
    <t>Frutaliv</t>
  </si>
  <si>
    <t>sept-nov</t>
  </si>
  <si>
    <t>ABONO FOLIAR</t>
  </si>
  <si>
    <t>Zero 5 EC</t>
  </si>
  <si>
    <t>Vertimec 018 EC</t>
  </si>
  <si>
    <t>Gramoxone Super</t>
  </si>
  <si>
    <t>Aliette 80% WP</t>
  </si>
  <si>
    <t>Nemastop</t>
  </si>
  <si>
    <t>7. Entrega en Lo Valledor</t>
  </si>
  <si>
    <t>8. Recomendación es solo referencial</t>
  </si>
  <si>
    <t>Junio</t>
  </si>
  <si>
    <t>Plantines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</si>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</sst>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7" fillId="0" borderId="19"/>
    <xf numFmtId="43" fontId="18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3" fillId="7" borderId="19" xfId="0" applyFont="1" applyFill="1" applyBorder="1" applyAlignment="1"/>
    <xf numFmtId="49" fontId="11" fillId="8" borderId="20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5" fillId="2" borderId="19" xfId="0" applyNumberFormat="1" applyFont="1" applyFill="1" applyBorder="1" applyAlignment="1">
      <alignment vertical="center"/>
    </xf>
    <xf numFmtId="0" fontId="13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1" fillId="8" borderId="31" xfId="0" applyNumberFormat="1" applyFont="1" applyFill="1" applyBorder="1" applyAlignment="1">
      <alignment vertical="center"/>
    </xf>
    <xf numFmtId="49" fontId="13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9" fontId="13" fillId="2" borderId="34" xfId="0" applyNumberFormat="1" applyFont="1" applyFill="1" applyBorder="1" applyAlignment="1"/>
    <xf numFmtId="49" fontId="11" fillId="8" borderId="35" xfId="0" applyNumberFormat="1" applyFont="1" applyFill="1" applyBorder="1" applyAlignment="1">
      <alignment vertical="center"/>
    </xf>
    <xf numFmtId="166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13" fillId="9" borderId="40" xfId="0" applyFont="1" applyFill="1" applyBorder="1" applyAlignment="1"/>
    <xf numFmtId="0" fontId="13" fillId="2" borderId="19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49" fontId="13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49" fontId="13" fillId="2" borderId="46" xfId="0" applyNumberFormat="1" applyFont="1" applyFill="1" applyBorder="1" applyAlignment="1">
      <alignment vertical="center"/>
    </xf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1" fillId="7" borderId="19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49" fontId="16" fillId="9" borderId="19" xfId="0" applyNumberFormat="1" applyFont="1" applyFill="1" applyBorder="1" applyAlignment="1">
      <alignment vertical="center"/>
    </xf>
    <xf numFmtId="0" fontId="8" fillId="9" borderId="19" xfId="0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166" fontId="11" fillId="8" borderId="37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3" fontId="11" fillId="8" borderId="52" xfId="0" applyNumberFormat="1" applyFont="1" applyFill="1" applyBorder="1" applyAlignment="1">
      <alignment vertical="center"/>
    </xf>
    <xf numFmtId="0" fontId="0" fillId="0" borderId="0" xfId="0" applyNumberFormat="1"/>
    <xf numFmtId="0" fontId="0" fillId="0" borderId="0" xfId="0"/>
    <xf numFmtId="49" fontId="16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" xfId="0" applyNumberFormat="1" applyFont="1" applyFill="1" applyBorder="1" applyAlignment="1">
      <alignment vertical="center" wrapText="1"/>
    </xf>
    <xf numFmtId="3" fontId="20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167" fontId="20" fillId="0" borderId="53" xfId="2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0" fontId="20" fillId="0" borderId="53" xfId="0" applyFont="1" applyFill="1" applyBorder="1" applyAlignment="1">
      <alignment horizontal="right" wrapText="1"/>
    </xf>
    <xf numFmtId="0" fontId="20" fillId="0" borderId="53" xfId="0" applyFont="1" applyFill="1" applyBorder="1" applyAlignment="1">
      <alignment horizontal="right"/>
    </xf>
    <xf numFmtId="17" fontId="20" fillId="0" borderId="53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0" fontId="0" fillId="0" borderId="19" xfId="0" applyNumberFormat="1" applyFont="1" applyBorder="1" applyAlignment="1"/>
    <xf numFmtId="49" fontId="5" fillId="3" borderId="56" xfId="0" applyNumberFormat="1" applyFont="1" applyFill="1" applyBorder="1" applyAlignment="1">
      <alignment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vertical="center"/>
    </xf>
    <xf numFmtId="3" fontId="5" fillId="3" borderId="56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883644</xdr:colOff>
      <xdr:row>6</xdr:row>
      <xdr:rowOff>32083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636" y="0"/>
          <a:ext cx="5623192" cy="116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12" zoomScaleNormal="112" workbookViewId="0">
      <selection activeCell="C8" sqref="C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28515625" style="1" customWidth="1"/>
    <col min="8" max="8" width="7.85546875" style="1" customWidth="1"/>
    <col min="9" max="243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3"/>
      <c r="C7" s="4"/>
      <c r="D7" s="2"/>
      <c r="E7" s="4"/>
      <c r="F7" s="4"/>
      <c r="G7" s="4"/>
    </row>
    <row r="8" spans="1:255" s="76" customFormat="1" ht="12" customHeight="1" x14ac:dyDescent="0.25">
      <c r="A8" s="83"/>
      <c r="B8" s="84" t="s">
        <v>0</v>
      </c>
      <c r="C8" s="85" t="s">
        <v>88</v>
      </c>
      <c r="D8" s="86"/>
      <c r="E8" s="87" t="s">
        <v>107</v>
      </c>
      <c r="F8" s="88"/>
      <c r="G8" s="85">
        <v>30000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</row>
    <row r="9" spans="1:255" s="76" customFormat="1" ht="25.5" customHeight="1" x14ac:dyDescent="0.25">
      <c r="A9" s="83"/>
      <c r="B9" s="6" t="s">
        <v>1</v>
      </c>
      <c r="C9" s="89" t="s">
        <v>64</v>
      </c>
      <c r="D9" s="86"/>
      <c r="E9" s="79" t="s">
        <v>2</v>
      </c>
      <c r="F9" s="80"/>
      <c r="G9" s="89" t="s">
        <v>89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</row>
    <row r="10" spans="1:255" s="76" customFormat="1" ht="18" customHeight="1" x14ac:dyDescent="0.25">
      <c r="A10" s="83"/>
      <c r="B10" s="6" t="s">
        <v>3</v>
      </c>
      <c r="C10" s="89" t="s">
        <v>4</v>
      </c>
      <c r="D10" s="86"/>
      <c r="E10" s="79" t="s">
        <v>108</v>
      </c>
      <c r="F10" s="80"/>
      <c r="G10" s="89">
        <v>450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</row>
    <row r="11" spans="1:255" s="76" customFormat="1" ht="11.25" customHeight="1" x14ac:dyDescent="0.25">
      <c r="A11" s="83"/>
      <c r="B11" s="6" t="s">
        <v>5</v>
      </c>
      <c r="C11" s="89" t="s">
        <v>90</v>
      </c>
      <c r="D11" s="86"/>
      <c r="E11" s="90" t="s">
        <v>6</v>
      </c>
      <c r="F11" s="91"/>
      <c r="G11" s="89">
        <f>G8*G10</f>
        <v>13500000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</row>
    <row r="12" spans="1:255" s="76" customFormat="1" ht="11.25" customHeight="1" x14ac:dyDescent="0.25">
      <c r="A12" s="83"/>
      <c r="B12" s="6" t="s">
        <v>7</v>
      </c>
      <c r="C12" s="92" t="s">
        <v>65</v>
      </c>
      <c r="D12" s="86"/>
      <c r="E12" s="79" t="s">
        <v>8</v>
      </c>
      <c r="F12" s="80"/>
      <c r="G12" s="92" t="s">
        <v>91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</row>
    <row r="13" spans="1:255" s="76" customFormat="1" ht="15" x14ac:dyDescent="0.25">
      <c r="A13" s="83"/>
      <c r="B13" s="6" t="s">
        <v>9</v>
      </c>
      <c r="C13" s="93" t="s">
        <v>66</v>
      </c>
      <c r="D13" s="86"/>
      <c r="E13" s="79" t="s">
        <v>10</v>
      </c>
      <c r="F13" s="80"/>
      <c r="G13" s="93" t="s">
        <v>92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</row>
    <row r="14" spans="1:255" s="76" customFormat="1" ht="25.5" customHeight="1" x14ac:dyDescent="0.25">
      <c r="A14" s="83"/>
      <c r="B14" s="6" t="s">
        <v>11</v>
      </c>
      <c r="C14" s="94" t="s">
        <v>123</v>
      </c>
      <c r="D14" s="86"/>
      <c r="E14" s="95" t="s">
        <v>12</v>
      </c>
      <c r="F14" s="96"/>
      <c r="G14" s="94" t="s">
        <v>93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</row>
    <row r="15" spans="1:255" ht="12" customHeight="1" x14ac:dyDescent="0.25">
      <c r="A15" s="2"/>
      <c r="B15" s="7"/>
      <c r="C15" s="8"/>
      <c r="D15" s="9"/>
      <c r="E15" s="10"/>
      <c r="F15" s="10"/>
      <c r="G15" s="97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55" ht="12" customHeight="1" x14ac:dyDescent="0.25">
      <c r="A16" s="11"/>
      <c r="B16" s="81" t="s">
        <v>13</v>
      </c>
      <c r="C16" s="82"/>
      <c r="D16" s="82"/>
      <c r="E16" s="82"/>
      <c r="F16" s="82"/>
      <c r="G16" s="82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55" ht="12" customHeight="1" x14ac:dyDescent="0.25">
      <c r="A17" s="2"/>
      <c r="B17" s="12"/>
      <c r="C17" s="13"/>
      <c r="D17" s="13"/>
      <c r="E17" s="13"/>
      <c r="F17" s="14"/>
      <c r="G17" s="9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55" ht="12" customHeight="1" x14ac:dyDescent="0.25">
      <c r="A18" s="5"/>
      <c r="B18" s="99" t="s">
        <v>14</v>
      </c>
      <c r="C18" s="100"/>
      <c r="D18" s="101"/>
      <c r="E18" s="101"/>
      <c r="F18" s="102"/>
      <c r="G18" s="103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 x14ac:dyDescent="0.25">
      <c r="A19" s="5"/>
      <c r="B19" s="104" t="s">
        <v>15</v>
      </c>
      <c r="C19" s="105" t="s">
        <v>16</v>
      </c>
      <c r="D19" s="105" t="s">
        <v>17</v>
      </c>
      <c r="E19" s="104" t="s">
        <v>18</v>
      </c>
      <c r="F19" s="105" t="s">
        <v>19</v>
      </c>
      <c r="G19" s="104" t="s">
        <v>20</v>
      </c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76" customFormat="1" ht="12" customHeight="1" x14ac:dyDescent="0.25">
      <c r="A20" s="83"/>
      <c r="B20" s="106" t="s">
        <v>94</v>
      </c>
      <c r="C20" s="107" t="s">
        <v>21</v>
      </c>
      <c r="D20" s="107">
        <v>1</v>
      </c>
      <c r="E20" s="107" t="s">
        <v>74</v>
      </c>
      <c r="F20" s="108">
        <v>25000</v>
      </c>
      <c r="G20" s="109">
        <f t="shared" ref="G20:G26" si="0">F20*D20</f>
        <v>25000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</row>
    <row r="21" spans="1:255" s="76" customFormat="1" ht="12" customHeight="1" x14ac:dyDescent="0.25">
      <c r="A21" s="83"/>
      <c r="B21" s="106" t="s">
        <v>95</v>
      </c>
      <c r="C21" s="107" t="s">
        <v>21</v>
      </c>
      <c r="D21" s="107">
        <v>8</v>
      </c>
      <c r="E21" s="107" t="s">
        <v>96</v>
      </c>
      <c r="F21" s="108">
        <v>25000</v>
      </c>
      <c r="G21" s="109">
        <f t="shared" si="0"/>
        <v>200000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</row>
    <row r="22" spans="1:255" s="76" customFormat="1" ht="12" customHeight="1" x14ac:dyDescent="0.25">
      <c r="A22" s="83"/>
      <c r="B22" s="106" t="s">
        <v>69</v>
      </c>
      <c r="C22" s="107" t="s">
        <v>21</v>
      </c>
      <c r="D22" s="107">
        <v>1</v>
      </c>
      <c r="E22" s="107" t="s">
        <v>96</v>
      </c>
      <c r="F22" s="108">
        <v>25000</v>
      </c>
      <c r="G22" s="109">
        <f t="shared" si="0"/>
        <v>25000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</row>
    <row r="23" spans="1:255" s="76" customFormat="1" ht="12" customHeight="1" x14ac:dyDescent="0.25">
      <c r="A23" s="83"/>
      <c r="B23" s="106" t="s">
        <v>97</v>
      </c>
      <c r="C23" s="107" t="s">
        <v>21</v>
      </c>
      <c r="D23" s="107">
        <v>8</v>
      </c>
      <c r="E23" s="107" t="s">
        <v>76</v>
      </c>
      <c r="F23" s="108">
        <v>25000</v>
      </c>
      <c r="G23" s="109">
        <f t="shared" si="0"/>
        <v>200000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</row>
    <row r="24" spans="1:255" s="76" customFormat="1" ht="12" customHeight="1" x14ac:dyDescent="0.25">
      <c r="A24" s="83"/>
      <c r="B24" s="106" t="s">
        <v>98</v>
      </c>
      <c r="C24" s="107" t="s">
        <v>21</v>
      </c>
      <c r="D24" s="107">
        <v>5</v>
      </c>
      <c r="E24" s="107" t="s">
        <v>70</v>
      </c>
      <c r="F24" s="108">
        <v>25000</v>
      </c>
      <c r="G24" s="109">
        <f t="shared" si="0"/>
        <v>125000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</row>
    <row r="25" spans="1:255" s="76" customFormat="1" ht="12" customHeight="1" x14ac:dyDescent="0.25">
      <c r="A25" s="83"/>
      <c r="B25" s="106" t="s">
        <v>69</v>
      </c>
      <c r="C25" s="107" t="s">
        <v>21</v>
      </c>
      <c r="D25" s="107">
        <v>2</v>
      </c>
      <c r="E25" s="107" t="s">
        <v>99</v>
      </c>
      <c r="F25" s="108">
        <v>25000</v>
      </c>
      <c r="G25" s="109">
        <f t="shared" si="0"/>
        <v>50000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</row>
    <row r="26" spans="1:255" s="76" customFormat="1" ht="12" customHeight="1" x14ac:dyDescent="0.25">
      <c r="A26" s="83"/>
      <c r="B26" s="106" t="s">
        <v>72</v>
      </c>
      <c r="C26" s="107" t="s">
        <v>21</v>
      </c>
      <c r="D26" s="107">
        <v>50</v>
      </c>
      <c r="E26" s="107" t="s">
        <v>78</v>
      </c>
      <c r="F26" s="108">
        <v>25000</v>
      </c>
      <c r="G26" s="109">
        <f t="shared" si="0"/>
        <v>1250000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</row>
    <row r="27" spans="1:255" ht="11.25" customHeight="1" x14ac:dyDescent="0.25">
      <c r="B27" s="18" t="s">
        <v>22</v>
      </c>
      <c r="C27" s="19"/>
      <c r="D27" s="19"/>
      <c r="E27" s="19"/>
      <c r="F27" s="20"/>
      <c r="G27" s="21">
        <f>SUM(G20:G26)</f>
        <v>1875000</v>
      </c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ht="15.75" customHeight="1" x14ac:dyDescent="0.25">
      <c r="A28" s="5"/>
      <c r="B28" s="15"/>
      <c r="C28" s="16"/>
      <c r="D28" s="16"/>
      <c r="E28" s="16"/>
      <c r="F28" s="17"/>
      <c r="G28" s="17"/>
      <c r="K28" s="110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ht="12" customHeight="1" x14ac:dyDescent="0.25">
      <c r="A29" s="5"/>
      <c r="B29" s="99" t="s">
        <v>23</v>
      </c>
      <c r="C29" s="100"/>
      <c r="D29" s="101"/>
      <c r="E29" s="101"/>
      <c r="F29" s="102"/>
      <c r="G29" s="103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ht="24" customHeight="1" x14ac:dyDescent="0.25">
      <c r="A30" s="5"/>
      <c r="B30" s="104" t="s">
        <v>15</v>
      </c>
      <c r="C30" s="105" t="s">
        <v>16</v>
      </c>
      <c r="D30" s="105" t="s">
        <v>17</v>
      </c>
      <c r="E30" s="104" t="s">
        <v>18</v>
      </c>
      <c r="F30" s="105" t="s">
        <v>19</v>
      </c>
      <c r="G30" s="104" t="s">
        <v>20</v>
      </c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76" customFormat="1" ht="12" customHeight="1" x14ac:dyDescent="0.25">
      <c r="A31" s="83"/>
      <c r="B31" s="106" t="s">
        <v>73</v>
      </c>
      <c r="C31" s="107" t="s">
        <v>63</v>
      </c>
      <c r="D31" s="107">
        <v>3</v>
      </c>
      <c r="E31" s="107" t="s">
        <v>67</v>
      </c>
      <c r="F31" s="108">
        <v>60000</v>
      </c>
      <c r="G31" s="109">
        <f>+D31*F31</f>
        <v>180000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</row>
    <row r="32" spans="1:255" ht="11.25" customHeight="1" x14ac:dyDescent="0.25">
      <c r="B32" s="18" t="s">
        <v>24</v>
      </c>
      <c r="C32" s="19"/>
      <c r="D32" s="19"/>
      <c r="E32" s="19"/>
      <c r="F32" s="20"/>
      <c r="G32" s="21">
        <f>SUM(G31)</f>
        <v>180000</v>
      </c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5.75" customHeight="1" x14ac:dyDescent="0.25">
      <c r="A33" s="5"/>
      <c r="B33" s="15"/>
      <c r="C33" s="16"/>
      <c r="D33" s="16"/>
      <c r="E33" s="16"/>
      <c r="F33" s="17"/>
      <c r="G33" s="17"/>
      <c r="K33" s="110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2" customHeight="1" x14ac:dyDescent="0.25">
      <c r="A34" s="5"/>
      <c r="B34" s="99" t="s">
        <v>25</v>
      </c>
      <c r="C34" s="100"/>
      <c r="D34" s="101"/>
      <c r="E34" s="101"/>
      <c r="F34" s="102"/>
      <c r="G34" s="103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24" customHeight="1" x14ac:dyDescent="0.25">
      <c r="A35" s="5"/>
      <c r="B35" s="104" t="s">
        <v>15</v>
      </c>
      <c r="C35" s="105" t="s">
        <v>16</v>
      </c>
      <c r="D35" s="105" t="s">
        <v>17</v>
      </c>
      <c r="E35" s="104" t="s">
        <v>18</v>
      </c>
      <c r="F35" s="105" t="s">
        <v>19</v>
      </c>
      <c r="G35" s="104" t="s">
        <v>20</v>
      </c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76" customFormat="1" ht="12" customHeight="1" x14ac:dyDescent="0.25">
      <c r="A36" s="83"/>
      <c r="B36" s="106" t="s">
        <v>27</v>
      </c>
      <c r="C36" s="107" t="s">
        <v>26</v>
      </c>
      <c r="D36" s="107">
        <v>0.4</v>
      </c>
      <c r="E36" s="107" t="s">
        <v>74</v>
      </c>
      <c r="F36" s="108">
        <v>237500</v>
      </c>
      <c r="G36" s="109">
        <f t="shared" ref="G36:G41" si="1">+F36*D36</f>
        <v>95000</v>
      </c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</row>
    <row r="37" spans="1:255" s="76" customFormat="1" ht="12" customHeight="1" x14ac:dyDescent="0.25">
      <c r="A37" s="83"/>
      <c r="B37" s="106" t="s">
        <v>75</v>
      </c>
      <c r="C37" s="107" t="s">
        <v>26</v>
      </c>
      <c r="D37" s="107">
        <v>0.4</v>
      </c>
      <c r="E37" s="107" t="s">
        <v>74</v>
      </c>
      <c r="F37" s="108">
        <v>180000</v>
      </c>
      <c r="G37" s="109">
        <f t="shared" si="1"/>
        <v>72000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</row>
    <row r="38" spans="1:255" s="76" customFormat="1" ht="12" customHeight="1" x14ac:dyDescent="0.25">
      <c r="A38" s="83"/>
      <c r="B38" s="106" t="s">
        <v>100</v>
      </c>
      <c r="C38" s="107" t="s">
        <v>26</v>
      </c>
      <c r="D38" s="107">
        <v>1</v>
      </c>
      <c r="E38" s="107" t="s">
        <v>74</v>
      </c>
      <c r="F38" s="108">
        <v>65000</v>
      </c>
      <c r="G38" s="109">
        <f t="shared" si="1"/>
        <v>65000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</row>
    <row r="39" spans="1:255" s="76" customFormat="1" ht="12" customHeight="1" x14ac:dyDescent="0.25">
      <c r="A39" s="83"/>
      <c r="B39" s="106" t="s">
        <v>71</v>
      </c>
      <c r="C39" s="107" t="s">
        <v>26</v>
      </c>
      <c r="D39" s="107">
        <v>7</v>
      </c>
      <c r="E39" s="107" t="s">
        <v>76</v>
      </c>
      <c r="F39" s="108">
        <v>22000</v>
      </c>
      <c r="G39" s="109">
        <f t="shared" si="1"/>
        <v>154000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</row>
    <row r="40" spans="1:255" s="76" customFormat="1" ht="12" customHeight="1" x14ac:dyDescent="0.25">
      <c r="A40" s="83"/>
      <c r="B40" s="106" t="s">
        <v>101</v>
      </c>
      <c r="C40" s="107" t="s">
        <v>26</v>
      </c>
      <c r="D40" s="107">
        <v>1</v>
      </c>
      <c r="E40" s="107" t="s">
        <v>74</v>
      </c>
      <c r="F40" s="108">
        <v>40000</v>
      </c>
      <c r="G40" s="109">
        <f t="shared" si="1"/>
        <v>40000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</row>
    <row r="41" spans="1:255" s="76" customFormat="1" ht="12" customHeight="1" x14ac:dyDescent="0.25">
      <c r="A41" s="83"/>
      <c r="B41" s="106" t="s">
        <v>77</v>
      </c>
      <c r="C41" s="107" t="s">
        <v>26</v>
      </c>
      <c r="D41" s="107">
        <v>1</v>
      </c>
      <c r="E41" s="107" t="s">
        <v>78</v>
      </c>
      <c r="F41" s="108">
        <v>200000</v>
      </c>
      <c r="G41" s="109">
        <f t="shared" si="1"/>
        <v>200000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</row>
    <row r="42" spans="1:255" ht="12" customHeight="1" x14ac:dyDescent="0.25">
      <c r="A42" s="35"/>
      <c r="B42" s="111" t="s">
        <v>28</v>
      </c>
      <c r="C42" s="112"/>
      <c r="D42" s="112"/>
      <c r="E42" s="112"/>
      <c r="F42" s="113"/>
      <c r="G42" s="114">
        <f>SUM(G36:G41)</f>
        <v>626000</v>
      </c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ht="12" customHeight="1" x14ac:dyDescent="0.25">
      <c r="A43" s="35"/>
      <c r="B43" s="15"/>
      <c r="C43" s="16"/>
      <c r="D43" s="16"/>
      <c r="E43" s="16"/>
      <c r="F43" s="17"/>
      <c r="G43" s="17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12" customHeight="1" x14ac:dyDescent="0.25">
      <c r="A44" s="5"/>
      <c r="B44" s="99" t="s">
        <v>29</v>
      </c>
      <c r="C44" s="100"/>
      <c r="D44" s="101"/>
      <c r="E44" s="101"/>
      <c r="F44" s="102"/>
      <c r="G44" s="103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24" customHeight="1" x14ac:dyDescent="0.25">
      <c r="A45" s="5"/>
      <c r="B45" s="104" t="s">
        <v>30</v>
      </c>
      <c r="C45" s="105" t="s">
        <v>31</v>
      </c>
      <c r="D45" s="105" t="s">
        <v>32</v>
      </c>
      <c r="E45" s="104" t="s">
        <v>18</v>
      </c>
      <c r="F45" s="105" t="s">
        <v>19</v>
      </c>
      <c r="G45" s="104" t="s">
        <v>20</v>
      </c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76" customFormat="1" ht="12" customHeight="1" x14ac:dyDescent="0.25">
      <c r="A46" s="83"/>
      <c r="B46" s="115" t="s">
        <v>102</v>
      </c>
      <c r="C46" s="107"/>
      <c r="D46" s="107"/>
      <c r="E46" s="107"/>
      <c r="F46" s="108"/>
      <c r="G46" s="109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</row>
    <row r="47" spans="1:255" s="76" customFormat="1" ht="12" customHeight="1" x14ac:dyDescent="0.25">
      <c r="A47" s="83"/>
      <c r="B47" s="106" t="s">
        <v>124</v>
      </c>
      <c r="C47" s="107" t="s">
        <v>79</v>
      </c>
      <c r="D47" s="107">
        <v>10000</v>
      </c>
      <c r="E47" s="107" t="s">
        <v>96</v>
      </c>
      <c r="F47" s="108">
        <v>180</v>
      </c>
      <c r="G47" s="109">
        <f>+D47*F47</f>
        <v>1800000</v>
      </c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</row>
    <row r="48" spans="1:255" s="76" customFormat="1" ht="12" customHeight="1" x14ac:dyDescent="0.25">
      <c r="A48" s="83"/>
      <c r="B48" s="115" t="s">
        <v>33</v>
      </c>
      <c r="C48" s="107"/>
      <c r="D48" s="107"/>
      <c r="E48" s="107"/>
      <c r="F48" s="108"/>
      <c r="G48" s="109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</row>
    <row r="49" spans="1:255" s="76" customFormat="1" ht="12" customHeight="1" x14ac:dyDescent="0.25">
      <c r="A49" s="83"/>
      <c r="B49" s="106" t="s">
        <v>80</v>
      </c>
      <c r="C49" s="107" t="s">
        <v>34</v>
      </c>
      <c r="D49" s="107">
        <v>400</v>
      </c>
      <c r="E49" s="107" t="s">
        <v>96</v>
      </c>
      <c r="F49" s="108">
        <v>1160</v>
      </c>
      <c r="G49" s="109">
        <f>+D49*F49</f>
        <v>464000</v>
      </c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</row>
    <row r="50" spans="1:255" s="76" customFormat="1" ht="12" customHeight="1" x14ac:dyDescent="0.25">
      <c r="A50" s="83"/>
      <c r="B50" s="106" t="s">
        <v>81</v>
      </c>
      <c r="C50" s="107" t="s">
        <v>34</v>
      </c>
      <c r="D50" s="107">
        <v>300</v>
      </c>
      <c r="E50" s="107" t="s">
        <v>68</v>
      </c>
      <c r="F50" s="108">
        <v>1200</v>
      </c>
      <c r="G50" s="109">
        <f>+D50*F50</f>
        <v>360000</v>
      </c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</row>
    <row r="51" spans="1:255" s="76" customFormat="1" ht="12" customHeight="1" x14ac:dyDescent="0.25">
      <c r="A51" s="83"/>
      <c r="B51" s="106" t="s">
        <v>82</v>
      </c>
      <c r="C51" s="107" t="s">
        <v>34</v>
      </c>
      <c r="D51" s="107">
        <v>300</v>
      </c>
      <c r="E51" s="107" t="s">
        <v>68</v>
      </c>
      <c r="F51" s="108">
        <v>1920</v>
      </c>
      <c r="G51" s="109">
        <f>+D51*F51</f>
        <v>576000</v>
      </c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</row>
    <row r="52" spans="1:255" s="76" customFormat="1" ht="12" customHeight="1" x14ac:dyDescent="0.25">
      <c r="A52" s="83"/>
      <c r="B52" s="115" t="s">
        <v>83</v>
      </c>
      <c r="C52" s="107"/>
      <c r="D52" s="107"/>
      <c r="E52" s="107"/>
      <c r="F52" s="108"/>
      <c r="G52" s="109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</row>
    <row r="53" spans="1:255" s="76" customFormat="1" ht="12" customHeight="1" x14ac:dyDescent="0.25">
      <c r="A53" s="83"/>
      <c r="B53" s="106" t="s">
        <v>119</v>
      </c>
      <c r="C53" s="107" t="s">
        <v>34</v>
      </c>
      <c r="D53" s="107">
        <v>3</v>
      </c>
      <c r="E53" s="107" t="s">
        <v>67</v>
      </c>
      <c r="F53" s="108">
        <v>87700</v>
      </c>
      <c r="G53" s="109">
        <f>+D53*F53</f>
        <v>263100</v>
      </c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</row>
    <row r="54" spans="1:255" s="76" customFormat="1" ht="12" customHeight="1" x14ac:dyDescent="0.25">
      <c r="A54" s="83"/>
      <c r="B54" s="106" t="s">
        <v>120</v>
      </c>
      <c r="C54" s="107" t="s">
        <v>84</v>
      </c>
      <c r="D54" s="107">
        <v>5</v>
      </c>
      <c r="E54" s="107" t="s">
        <v>70</v>
      </c>
      <c r="F54" s="108">
        <v>32000</v>
      </c>
      <c r="G54" s="109">
        <f>+D54*F54</f>
        <v>160000</v>
      </c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</row>
    <row r="55" spans="1:255" s="76" customFormat="1" ht="12" customHeight="1" x14ac:dyDescent="0.25">
      <c r="A55" s="83"/>
      <c r="B55" s="115" t="s">
        <v>110</v>
      </c>
      <c r="C55" s="107"/>
      <c r="D55" s="107"/>
      <c r="E55" s="107"/>
      <c r="F55" s="108"/>
      <c r="G55" s="109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</row>
    <row r="56" spans="1:255" s="76" customFormat="1" ht="12" customHeight="1" x14ac:dyDescent="0.25">
      <c r="A56" s="83"/>
      <c r="B56" s="106" t="s">
        <v>111</v>
      </c>
      <c r="C56" s="107" t="s">
        <v>84</v>
      </c>
      <c r="D56" s="107">
        <v>8</v>
      </c>
      <c r="E56" s="107" t="s">
        <v>112</v>
      </c>
      <c r="F56" s="108">
        <v>26000</v>
      </c>
      <c r="G56" s="109">
        <f>F56*D56</f>
        <v>208000</v>
      </c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75"/>
      <c r="EU56" s="75"/>
      <c r="EV56" s="75"/>
      <c r="EW56" s="75"/>
      <c r="EX56" s="75"/>
      <c r="EY56" s="75"/>
      <c r="EZ56" s="75"/>
      <c r="FA56" s="75"/>
      <c r="FB56" s="75"/>
      <c r="FC56" s="75"/>
      <c r="FD56" s="75"/>
      <c r="FE56" s="75"/>
      <c r="FF56" s="75"/>
      <c r="FG56" s="75"/>
      <c r="FH56" s="75"/>
      <c r="FI56" s="75"/>
      <c r="FJ56" s="75"/>
      <c r="FK56" s="75"/>
      <c r="FL56" s="75"/>
      <c r="FM56" s="75"/>
      <c r="FN56" s="75"/>
      <c r="FO56" s="75"/>
      <c r="FP56" s="75"/>
      <c r="FQ56" s="75"/>
      <c r="FR56" s="75"/>
      <c r="FS56" s="75"/>
      <c r="FT56" s="75"/>
      <c r="FU56" s="75"/>
      <c r="FV56" s="75"/>
      <c r="FW56" s="75"/>
      <c r="FX56" s="75"/>
      <c r="FY56" s="75"/>
      <c r="FZ56" s="75"/>
      <c r="GA56" s="75"/>
      <c r="GB56" s="75"/>
      <c r="GC56" s="75"/>
      <c r="GD56" s="75"/>
      <c r="GE56" s="75"/>
      <c r="GF56" s="75"/>
      <c r="GG56" s="75"/>
      <c r="GH56" s="75"/>
      <c r="GI56" s="75"/>
      <c r="GJ56" s="75"/>
      <c r="GK56" s="75"/>
      <c r="GL56" s="75"/>
      <c r="GM56" s="75"/>
      <c r="GN56" s="75"/>
      <c r="GO56" s="75"/>
      <c r="GP56" s="75"/>
      <c r="GQ56" s="75"/>
      <c r="GR56" s="75"/>
      <c r="GS56" s="75"/>
      <c r="GT56" s="75"/>
      <c r="GU56" s="75"/>
      <c r="GV56" s="75"/>
      <c r="GW56" s="75"/>
      <c r="GX56" s="75"/>
      <c r="GY56" s="75"/>
      <c r="GZ56" s="75"/>
      <c r="HA56" s="75"/>
      <c r="HB56" s="75"/>
      <c r="HC56" s="75"/>
      <c r="HD56" s="75"/>
      <c r="HE56" s="75"/>
      <c r="HF56" s="75"/>
      <c r="HG56" s="75"/>
      <c r="HH56" s="75"/>
      <c r="HI56" s="75"/>
      <c r="HJ56" s="75"/>
      <c r="HK56" s="75"/>
      <c r="HL56" s="75"/>
      <c r="HM56" s="75"/>
      <c r="HN56" s="75"/>
      <c r="HO56" s="75"/>
      <c r="HP56" s="75"/>
      <c r="HQ56" s="75"/>
      <c r="HR56" s="75"/>
      <c r="HS56" s="75"/>
      <c r="HT56" s="75"/>
      <c r="HU56" s="75"/>
      <c r="HV56" s="75"/>
      <c r="HW56" s="75"/>
      <c r="HX56" s="75"/>
      <c r="HY56" s="75"/>
      <c r="HZ56" s="75"/>
      <c r="IA56" s="75"/>
      <c r="IB56" s="75"/>
      <c r="IC56" s="75"/>
      <c r="ID56" s="75"/>
      <c r="IE56" s="75"/>
      <c r="IF56" s="75"/>
      <c r="IG56" s="75"/>
      <c r="IH56" s="75"/>
      <c r="II56" s="75"/>
      <c r="IJ56" s="75"/>
      <c r="IK56" s="75"/>
      <c r="IL56" s="75"/>
      <c r="IM56" s="75"/>
      <c r="IN56" s="75"/>
      <c r="IO56" s="75"/>
      <c r="IP56" s="75"/>
      <c r="IQ56" s="75"/>
      <c r="IR56" s="75"/>
      <c r="IS56" s="75"/>
      <c r="IT56" s="75"/>
      <c r="IU56" s="75"/>
    </row>
    <row r="57" spans="1:255" s="76" customFormat="1" ht="12" customHeight="1" x14ac:dyDescent="0.25">
      <c r="A57" s="83"/>
      <c r="B57" s="115" t="s">
        <v>115</v>
      </c>
      <c r="C57" s="107"/>
      <c r="D57" s="107"/>
      <c r="E57" s="107"/>
      <c r="F57" s="108"/>
      <c r="G57" s="109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  <c r="IT57" s="75"/>
      <c r="IU57" s="75"/>
    </row>
    <row r="58" spans="1:255" s="76" customFormat="1" ht="12" customHeight="1" x14ac:dyDescent="0.25">
      <c r="A58" s="83"/>
      <c r="B58" s="106" t="s">
        <v>113</v>
      </c>
      <c r="C58" s="107" t="s">
        <v>84</v>
      </c>
      <c r="D58" s="107">
        <v>4.8</v>
      </c>
      <c r="E58" s="107" t="s">
        <v>114</v>
      </c>
      <c r="F58" s="108">
        <v>14190</v>
      </c>
      <c r="G58" s="109">
        <f>D58*F58</f>
        <v>68112</v>
      </c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  <c r="GS58" s="75"/>
      <c r="GT58" s="75"/>
      <c r="GU58" s="75"/>
      <c r="GV58" s="75"/>
      <c r="GW58" s="75"/>
      <c r="GX58" s="75"/>
      <c r="GY58" s="75"/>
      <c r="GZ58" s="75"/>
      <c r="HA58" s="75"/>
      <c r="HB58" s="75"/>
      <c r="HC58" s="75"/>
      <c r="HD58" s="75"/>
      <c r="HE58" s="75"/>
      <c r="HF58" s="75"/>
      <c r="HG58" s="75"/>
      <c r="HH58" s="75"/>
      <c r="HI58" s="75"/>
      <c r="HJ58" s="75"/>
      <c r="HK58" s="75"/>
      <c r="HL58" s="75"/>
      <c r="HM58" s="75"/>
      <c r="HN58" s="75"/>
      <c r="HO58" s="75"/>
      <c r="HP58" s="75"/>
      <c r="HQ58" s="75"/>
      <c r="HR58" s="75"/>
      <c r="HS58" s="75"/>
      <c r="HT58" s="75"/>
      <c r="HU58" s="75"/>
      <c r="HV58" s="75"/>
      <c r="HW58" s="75"/>
      <c r="HX58" s="75"/>
      <c r="HY58" s="75"/>
      <c r="HZ58" s="75"/>
      <c r="IA58" s="75"/>
      <c r="IB58" s="75"/>
      <c r="IC58" s="75"/>
      <c r="ID58" s="75"/>
      <c r="IE58" s="75"/>
      <c r="IF58" s="75"/>
      <c r="IG58" s="75"/>
      <c r="IH58" s="75"/>
      <c r="II58" s="75"/>
      <c r="IJ58" s="75"/>
      <c r="IK58" s="75"/>
      <c r="IL58" s="75"/>
      <c r="IM58" s="75"/>
      <c r="IN58" s="75"/>
      <c r="IO58" s="75"/>
      <c r="IP58" s="75"/>
      <c r="IQ58" s="75"/>
      <c r="IR58" s="75"/>
      <c r="IS58" s="75"/>
      <c r="IT58" s="75"/>
      <c r="IU58" s="75"/>
    </row>
    <row r="59" spans="1:255" s="76" customFormat="1" ht="12" customHeight="1" x14ac:dyDescent="0.25">
      <c r="A59" s="83"/>
      <c r="B59" s="115" t="s">
        <v>35</v>
      </c>
      <c r="C59" s="107"/>
      <c r="D59" s="107"/>
      <c r="E59" s="107"/>
      <c r="F59" s="108"/>
      <c r="G59" s="109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  <c r="GS59" s="75"/>
      <c r="GT59" s="75"/>
      <c r="GU59" s="75"/>
      <c r="GV59" s="75"/>
      <c r="GW59" s="75"/>
      <c r="GX59" s="75"/>
      <c r="GY59" s="75"/>
      <c r="GZ59" s="75"/>
      <c r="HA59" s="75"/>
      <c r="HB59" s="75"/>
      <c r="HC59" s="75"/>
      <c r="HD59" s="75"/>
      <c r="HE59" s="75"/>
      <c r="HF59" s="75"/>
      <c r="HG59" s="75"/>
      <c r="HH59" s="75"/>
      <c r="HI59" s="75"/>
      <c r="HJ59" s="75"/>
      <c r="HK59" s="75"/>
      <c r="HL59" s="75"/>
      <c r="HM59" s="75"/>
      <c r="HN59" s="75"/>
      <c r="HO59" s="75"/>
      <c r="HP59" s="75"/>
      <c r="HQ59" s="75"/>
      <c r="HR59" s="75"/>
      <c r="HS59" s="75"/>
      <c r="HT59" s="75"/>
      <c r="HU59" s="75"/>
      <c r="HV59" s="75"/>
      <c r="HW59" s="75"/>
      <c r="HX59" s="75"/>
      <c r="HY59" s="75"/>
      <c r="HZ59" s="75"/>
      <c r="IA59" s="75"/>
      <c r="IB59" s="75"/>
      <c r="IC59" s="75"/>
      <c r="ID59" s="75"/>
      <c r="IE59" s="75"/>
      <c r="IF59" s="75"/>
      <c r="IG59" s="75"/>
      <c r="IH59" s="75"/>
      <c r="II59" s="75"/>
      <c r="IJ59" s="75"/>
      <c r="IK59" s="75"/>
      <c r="IL59" s="75"/>
      <c r="IM59" s="75"/>
      <c r="IN59" s="75"/>
      <c r="IO59" s="75"/>
      <c r="IP59" s="75"/>
      <c r="IQ59" s="75"/>
      <c r="IR59" s="75"/>
      <c r="IS59" s="75"/>
      <c r="IT59" s="75"/>
      <c r="IU59" s="75"/>
    </row>
    <row r="60" spans="1:255" s="76" customFormat="1" ht="12" customHeight="1" x14ac:dyDescent="0.25">
      <c r="A60" s="83"/>
      <c r="B60" s="106" t="s">
        <v>118</v>
      </c>
      <c r="C60" s="107" t="s">
        <v>84</v>
      </c>
      <c r="D60" s="107">
        <v>5</v>
      </c>
      <c r="E60" s="107" t="s">
        <v>67</v>
      </c>
      <c r="F60" s="108">
        <v>38520</v>
      </c>
      <c r="G60" s="109">
        <f>+D60*F60</f>
        <v>192600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</row>
    <row r="61" spans="1:255" s="76" customFormat="1" ht="12" customHeight="1" x14ac:dyDescent="0.25">
      <c r="A61" s="83"/>
      <c r="B61" s="115" t="s">
        <v>36</v>
      </c>
      <c r="C61" s="107"/>
      <c r="D61" s="107"/>
      <c r="E61" s="107"/>
      <c r="F61" s="108"/>
      <c r="G61" s="109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</row>
    <row r="62" spans="1:255" s="76" customFormat="1" ht="12" customHeight="1" x14ac:dyDescent="0.25">
      <c r="A62" s="83"/>
      <c r="B62" s="106" t="s">
        <v>85</v>
      </c>
      <c r="C62" s="107" t="s">
        <v>34</v>
      </c>
      <c r="D62" s="107">
        <v>0.5</v>
      </c>
      <c r="E62" s="107" t="s">
        <v>70</v>
      </c>
      <c r="F62" s="108">
        <v>370000</v>
      </c>
      <c r="G62" s="109">
        <f>F62*D62</f>
        <v>185000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</row>
    <row r="63" spans="1:255" s="76" customFormat="1" ht="12" customHeight="1" x14ac:dyDescent="0.25">
      <c r="A63" s="83"/>
      <c r="B63" s="106" t="s">
        <v>116</v>
      </c>
      <c r="C63" s="107" t="s">
        <v>84</v>
      </c>
      <c r="D63" s="107">
        <v>0.2</v>
      </c>
      <c r="E63" s="107" t="s">
        <v>70</v>
      </c>
      <c r="F63" s="108">
        <v>6408</v>
      </c>
      <c r="G63" s="109">
        <f>F63*D63</f>
        <v>1281.6000000000001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  <c r="IQ63" s="75"/>
      <c r="IR63" s="75"/>
      <c r="IS63" s="75"/>
      <c r="IT63" s="75"/>
      <c r="IU63" s="75"/>
    </row>
    <row r="64" spans="1:255" s="76" customFormat="1" ht="12" customHeight="1" x14ac:dyDescent="0.25">
      <c r="A64" s="83"/>
      <c r="B64" s="106" t="s">
        <v>117</v>
      </c>
      <c r="C64" s="107" t="s">
        <v>84</v>
      </c>
      <c r="D64" s="107">
        <v>0.6</v>
      </c>
      <c r="E64" s="107" t="s">
        <v>70</v>
      </c>
      <c r="F64" s="108">
        <v>14676</v>
      </c>
      <c r="G64" s="109">
        <f>F64*D64</f>
        <v>8805.6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  <c r="IQ64" s="75"/>
      <c r="IR64" s="75"/>
      <c r="IS64" s="75"/>
      <c r="IT64" s="75"/>
      <c r="IU64" s="75"/>
    </row>
    <row r="65" spans="1:255" ht="11.25" customHeight="1" x14ac:dyDescent="0.25">
      <c r="B65" s="18" t="s">
        <v>37</v>
      </c>
      <c r="C65" s="19"/>
      <c r="D65" s="19"/>
      <c r="E65" s="19"/>
      <c r="F65" s="20"/>
      <c r="G65" s="21">
        <f>SUM(G46:G64)</f>
        <v>4286899.1999999993</v>
      </c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pans="1:255" ht="11.25" customHeight="1" x14ac:dyDescent="0.25">
      <c r="B66" s="15"/>
      <c r="C66" s="16"/>
      <c r="D66" s="16"/>
      <c r="E66" s="22"/>
      <c r="F66" s="17"/>
      <c r="G66" s="17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ht="12" customHeight="1" x14ac:dyDescent="0.25">
      <c r="A67" s="5"/>
      <c r="B67" s="99" t="s">
        <v>38</v>
      </c>
      <c r="C67" s="100"/>
      <c r="D67" s="101"/>
      <c r="E67" s="101"/>
      <c r="F67" s="102"/>
      <c r="G67" s="103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ht="24" customHeight="1" x14ac:dyDescent="0.25">
      <c r="A68" s="5"/>
      <c r="B68" s="104" t="s">
        <v>39</v>
      </c>
      <c r="C68" s="105" t="s">
        <v>31</v>
      </c>
      <c r="D68" s="105" t="s">
        <v>32</v>
      </c>
      <c r="E68" s="104" t="s">
        <v>18</v>
      </c>
      <c r="F68" s="105" t="s">
        <v>19</v>
      </c>
      <c r="G68" s="104" t="s">
        <v>20</v>
      </c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s="76" customFormat="1" ht="12" customHeight="1" x14ac:dyDescent="0.25">
      <c r="A69" s="83"/>
      <c r="B69" s="106" t="s">
        <v>103</v>
      </c>
      <c r="C69" s="107" t="s">
        <v>34</v>
      </c>
      <c r="D69" s="107">
        <v>160</v>
      </c>
      <c r="E69" s="107" t="s">
        <v>74</v>
      </c>
      <c r="F69" s="108">
        <v>1400</v>
      </c>
      <c r="G69" s="109">
        <f>+D69*F69</f>
        <v>224000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25">
      <c r="A70" s="83"/>
      <c r="B70" s="106" t="s">
        <v>104</v>
      </c>
      <c r="C70" s="107" t="s">
        <v>79</v>
      </c>
      <c r="D70" s="107">
        <v>5</v>
      </c>
      <c r="E70" s="107" t="s">
        <v>105</v>
      </c>
      <c r="F70" s="108">
        <v>350000</v>
      </c>
      <c r="G70" s="109">
        <f>+D70*F70</f>
        <v>1750000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25">
      <c r="A71" s="83"/>
      <c r="B71" s="106" t="s">
        <v>106</v>
      </c>
      <c r="C71" s="107" t="s">
        <v>79</v>
      </c>
      <c r="D71" s="107">
        <v>5</v>
      </c>
      <c r="E71" s="107" t="s">
        <v>105</v>
      </c>
      <c r="F71" s="108">
        <v>180000</v>
      </c>
      <c r="G71" s="109">
        <f>+D71*F71</f>
        <v>900000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ht="11.25" customHeight="1" x14ac:dyDescent="0.25">
      <c r="B72" s="18" t="s">
        <v>40</v>
      </c>
      <c r="C72" s="19"/>
      <c r="D72" s="19"/>
      <c r="E72" s="19"/>
      <c r="F72" s="20"/>
      <c r="G72" s="21">
        <f>SUM(G69:G71)</f>
        <v>2874000</v>
      </c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ht="11.25" customHeight="1" x14ac:dyDescent="0.25">
      <c r="B73" s="38"/>
      <c r="C73" s="38"/>
      <c r="D73" s="38"/>
      <c r="E73" s="38"/>
      <c r="F73" s="39"/>
      <c r="G73" s="39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ht="11.25" customHeight="1" x14ac:dyDescent="0.25">
      <c r="B74" s="40" t="s">
        <v>41</v>
      </c>
      <c r="C74" s="41"/>
      <c r="D74" s="41"/>
      <c r="E74" s="41"/>
      <c r="F74" s="41"/>
      <c r="G74" s="116">
        <f>G27+G32+G42+G65+G72</f>
        <v>9841899.1999999993</v>
      </c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ht="11.25" customHeight="1" x14ac:dyDescent="0.25">
      <c r="B75" s="42" t="s">
        <v>42</v>
      </c>
      <c r="C75" s="24"/>
      <c r="D75" s="24"/>
      <c r="E75" s="24"/>
      <c r="F75" s="24"/>
      <c r="G75" s="117">
        <f>G74*0.05</f>
        <v>492094.95999999996</v>
      </c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pans="1:255" ht="11.25" customHeight="1" x14ac:dyDescent="0.25">
      <c r="B76" s="43" t="s">
        <v>43</v>
      </c>
      <c r="C76" s="23"/>
      <c r="D76" s="23"/>
      <c r="E76" s="23"/>
      <c r="F76" s="23"/>
      <c r="G76" s="118">
        <f>G75+G74</f>
        <v>10333994.16</v>
      </c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ht="11.25" customHeight="1" x14ac:dyDescent="0.25">
      <c r="B77" s="42" t="s">
        <v>44</v>
      </c>
      <c r="C77" s="24"/>
      <c r="D77" s="24"/>
      <c r="E77" s="24"/>
      <c r="F77" s="24"/>
      <c r="G77" s="117">
        <f>G11</f>
        <v>13500000</v>
      </c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ht="11.25" customHeight="1" x14ac:dyDescent="0.25">
      <c r="B78" s="44" t="s">
        <v>45</v>
      </c>
      <c r="C78" s="45"/>
      <c r="D78" s="45"/>
      <c r="E78" s="45"/>
      <c r="F78" s="45"/>
      <c r="G78" s="119">
        <f>G77-G76</f>
        <v>3166005.84</v>
      </c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ht="12" customHeight="1" x14ac:dyDescent="0.25">
      <c r="A79" s="35"/>
      <c r="B79" s="36" t="s">
        <v>46</v>
      </c>
      <c r="C79" s="37"/>
      <c r="D79" s="37"/>
      <c r="E79" s="37"/>
      <c r="F79" s="37"/>
      <c r="G79" s="32"/>
    </row>
    <row r="80" spans="1:255" ht="12" customHeight="1" thickBot="1" x14ac:dyDescent="0.3">
      <c r="A80" s="35"/>
      <c r="B80" s="46"/>
      <c r="C80" s="37"/>
      <c r="D80" s="37"/>
      <c r="E80" s="37"/>
      <c r="F80" s="37"/>
      <c r="G80" s="32"/>
    </row>
    <row r="81" spans="1:7" ht="12" customHeight="1" x14ac:dyDescent="0.25">
      <c r="A81" s="35"/>
      <c r="B81" s="58" t="s">
        <v>47</v>
      </c>
      <c r="C81" s="59"/>
      <c r="D81" s="59"/>
      <c r="E81" s="59"/>
      <c r="F81" s="60"/>
      <c r="G81" s="32"/>
    </row>
    <row r="82" spans="1:7" ht="12" customHeight="1" x14ac:dyDescent="0.25">
      <c r="A82" s="35"/>
      <c r="B82" s="61" t="s">
        <v>48</v>
      </c>
      <c r="C82" s="34"/>
      <c r="D82" s="34"/>
      <c r="E82" s="34"/>
      <c r="F82" s="62"/>
      <c r="G82" s="32"/>
    </row>
    <row r="83" spans="1:7" ht="12" customHeight="1" x14ac:dyDescent="0.25">
      <c r="A83" s="35"/>
      <c r="B83" s="61" t="s">
        <v>49</v>
      </c>
      <c r="C83" s="34"/>
      <c r="D83" s="34"/>
      <c r="E83" s="34"/>
      <c r="F83" s="62"/>
      <c r="G83" s="32"/>
    </row>
    <row r="84" spans="1:7" ht="12" customHeight="1" x14ac:dyDescent="0.25">
      <c r="A84" s="35"/>
      <c r="B84" s="61" t="s">
        <v>125</v>
      </c>
      <c r="C84" s="34"/>
      <c r="D84" s="34"/>
      <c r="E84" s="34"/>
      <c r="F84" s="62"/>
      <c r="G84" s="32"/>
    </row>
    <row r="85" spans="1:7" ht="12" customHeight="1" x14ac:dyDescent="0.25">
      <c r="A85" s="35"/>
      <c r="B85" s="61" t="s">
        <v>50</v>
      </c>
      <c r="C85" s="34"/>
      <c r="D85" s="34"/>
      <c r="E85" s="34"/>
      <c r="F85" s="62"/>
      <c r="G85" s="32"/>
    </row>
    <row r="86" spans="1:7" ht="12" customHeight="1" x14ac:dyDescent="0.25">
      <c r="A86" s="35"/>
      <c r="B86" s="61" t="s">
        <v>51</v>
      </c>
      <c r="C86" s="34"/>
      <c r="D86" s="34"/>
      <c r="E86" s="34"/>
      <c r="F86" s="62"/>
      <c r="G86" s="32"/>
    </row>
    <row r="87" spans="1:7" ht="12.75" customHeight="1" x14ac:dyDescent="0.25">
      <c r="A87" s="35"/>
      <c r="B87" s="61" t="s">
        <v>52</v>
      </c>
      <c r="C87" s="34"/>
      <c r="D87" s="34"/>
      <c r="E87" s="34"/>
      <c r="F87" s="62"/>
      <c r="G87" s="32"/>
    </row>
    <row r="88" spans="1:7" ht="15" customHeight="1" x14ac:dyDescent="0.25">
      <c r="A88" s="35"/>
      <c r="B88" s="61" t="s">
        <v>121</v>
      </c>
      <c r="C88" s="34"/>
      <c r="D88" s="34"/>
      <c r="E88" s="34"/>
      <c r="F88" s="62"/>
      <c r="G88" s="32"/>
    </row>
    <row r="89" spans="1:7" ht="12" customHeight="1" thickBot="1" x14ac:dyDescent="0.3">
      <c r="A89" s="35"/>
      <c r="B89" s="63" t="s">
        <v>122</v>
      </c>
      <c r="C89" s="64"/>
      <c r="D89" s="64"/>
      <c r="E89" s="64"/>
      <c r="F89" s="65"/>
      <c r="G89" s="32"/>
    </row>
    <row r="90" spans="1:7" ht="12" customHeight="1" x14ac:dyDescent="0.25">
      <c r="A90" s="35"/>
      <c r="B90" s="56"/>
      <c r="C90" s="34"/>
      <c r="D90" s="34"/>
      <c r="E90" s="34"/>
      <c r="F90" s="34"/>
      <c r="G90" s="32"/>
    </row>
    <row r="91" spans="1:7" ht="12" customHeight="1" thickBot="1" x14ac:dyDescent="0.3">
      <c r="A91" s="35"/>
      <c r="B91" s="77" t="s">
        <v>53</v>
      </c>
      <c r="C91" s="78"/>
      <c r="D91" s="55"/>
      <c r="E91" s="26"/>
      <c r="F91" s="26"/>
      <c r="G91" s="32"/>
    </row>
    <row r="92" spans="1:7" ht="12" customHeight="1" x14ac:dyDescent="0.25">
      <c r="A92" s="35"/>
      <c r="B92" s="48" t="s">
        <v>39</v>
      </c>
      <c r="C92" s="27" t="s">
        <v>54</v>
      </c>
      <c r="D92" s="49" t="s">
        <v>55</v>
      </c>
      <c r="E92" s="26"/>
      <c r="F92" s="26"/>
      <c r="G92" s="32"/>
    </row>
    <row r="93" spans="1:7" ht="12" customHeight="1" x14ac:dyDescent="0.25">
      <c r="A93" s="35"/>
      <c r="B93" s="50" t="s">
        <v>56</v>
      </c>
      <c r="C93" s="28">
        <f>G27</f>
        <v>1875000</v>
      </c>
      <c r="D93" s="51">
        <f t="shared" ref="D93:D98" si="2">(C93/$C$99)</f>
        <v>0.18144000963902229</v>
      </c>
      <c r="E93" s="26"/>
      <c r="F93" s="26"/>
      <c r="G93" s="32"/>
    </row>
    <row r="94" spans="1:7" ht="12" customHeight="1" x14ac:dyDescent="0.25">
      <c r="A94" s="35"/>
      <c r="B94" s="50" t="s">
        <v>57</v>
      </c>
      <c r="C94" s="28">
        <f>G32</f>
        <v>180000</v>
      </c>
      <c r="D94" s="51">
        <f t="shared" si="2"/>
        <v>1.7418240925346138E-2</v>
      </c>
      <c r="E94" s="26"/>
      <c r="F94" s="26"/>
      <c r="G94" s="32"/>
    </row>
    <row r="95" spans="1:7" ht="12" customHeight="1" x14ac:dyDescent="0.25">
      <c r="A95" s="35"/>
      <c r="B95" s="50" t="s">
        <v>58</v>
      </c>
      <c r="C95" s="28">
        <f>G42</f>
        <v>626000</v>
      </c>
      <c r="D95" s="51">
        <f t="shared" si="2"/>
        <v>6.0576771218148237E-2</v>
      </c>
      <c r="E95" s="26"/>
      <c r="F95" s="26"/>
      <c r="G95" s="32"/>
    </row>
    <row r="96" spans="1:7" ht="12.75" customHeight="1" x14ac:dyDescent="0.25">
      <c r="A96" s="35"/>
      <c r="B96" s="50" t="s">
        <v>30</v>
      </c>
      <c r="C96" s="28">
        <f>G65</f>
        <v>4286899.1999999993</v>
      </c>
      <c r="D96" s="51">
        <f t="shared" si="2"/>
        <v>0.41483468382374228</v>
      </c>
      <c r="E96" s="26"/>
      <c r="F96" s="26"/>
      <c r="G96" s="32"/>
    </row>
    <row r="97" spans="1:7" ht="12" customHeight="1" x14ac:dyDescent="0.25">
      <c r="A97" s="35"/>
      <c r="B97" s="50" t="s">
        <v>59</v>
      </c>
      <c r="C97" s="29">
        <f>G72</f>
        <v>2874000</v>
      </c>
      <c r="D97" s="51">
        <f t="shared" si="2"/>
        <v>0.27811124677469334</v>
      </c>
      <c r="E97" s="31"/>
      <c r="F97" s="31"/>
      <c r="G97" s="32"/>
    </row>
    <row r="98" spans="1:7" ht="12.75" customHeight="1" x14ac:dyDescent="0.25">
      <c r="A98" s="35"/>
      <c r="B98" s="50" t="s">
        <v>60</v>
      </c>
      <c r="C98" s="29">
        <f>G75</f>
        <v>492094.95999999996</v>
      </c>
      <c r="D98" s="51">
        <f t="shared" si="2"/>
        <v>4.7619047619047616E-2</v>
      </c>
      <c r="E98" s="31"/>
      <c r="F98" s="31"/>
      <c r="G98" s="32"/>
    </row>
    <row r="99" spans="1:7" ht="12" customHeight="1" thickBot="1" x14ac:dyDescent="0.3">
      <c r="A99" s="25"/>
      <c r="B99" s="52" t="s">
        <v>61</v>
      </c>
      <c r="C99" s="53">
        <f>SUM(C93:C98)</f>
        <v>10333994.16</v>
      </c>
      <c r="D99" s="54">
        <f>SUM(D93:D98)</f>
        <v>1</v>
      </c>
      <c r="E99" s="31"/>
      <c r="F99" s="31"/>
      <c r="G99" s="32"/>
    </row>
    <row r="100" spans="1:7" ht="12" customHeight="1" x14ac:dyDescent="0.25">
      <c r="A100" s="35"/>
      <c r="B100" s="46"/>
      <c r="C100" s="37"/>
      <c r="D100" s="37"/>
      <c r="E100" s="37"/>
      <c r="F100" s="37"/>
      <c r="G100" s="32"/>
    </row>
    <row r="101" spans="1:7" ht="12.75" customHeight="1" x14ac:dyDescent="0.25">
      <c r="A101" s="35"/>
      <c r="B101" s="47"/>
      <c r="C101" s="37"/>
      <c r="D101" s="37"/>
      <c r="E101" s="37"/>
      <c r="F101" s="37"/>
      <c r="G101" s="32"/>
    </row>
    <row r="102" spans="1:7" ht="15.6" customHeight="1" thickBot="1" x14ac:dyDescent="0.3">
      <c r="A102" s="35"/>
      <c r="B102" s="67"/>
      <c r="C102" s="68" t="s">
        <v>109</v>
      </c>
      <c r="D102" s="69"/>
      <c r="E102" s="70"/>
      <c r="F102" s="30"/>
      <c r="G102" s="32"/>
    </row>
    <row r="103" spans="1:7" ht="11.25" customHeight="1" x14ac:dyDescent="0.25">
      <c r="B103" s="71" t="s">
        <v>86</v>
      </c>
      <c r="C103" s="73">
        <v>25000</v>
      </c>
      <c r="D103" s="73">
        <v>30000</v>
      </c>
      <c r="E103" s="74">
        <v>35000</v>
      </c>
      <c r="F103" s="66"/>
      <c r="G103" s="33"/>
    </row>
    <row r="104" spans="1:7" ht="11.25" customHeight="1" thickBot="1" x14ac:dyDescent="0.3">
      <c r="B104" s="52" t="s">
        <v>87</v>
      </c>
      <c r="C104" s="53">
        <f>(G76/C103)</f>
        <v>413.35976640000001</v>
      </c>
      <c r="D104" s="53">
        <f>(G76/D103)</f>
        <v>344.46647200000001</v>
      </c>
      <c r="E104" s="72">
        <f>(G76/E103)</f>
        <v>295.25697600000001</v>
      </c>
      <c r="F104" s="66"/>
      <c r="G104" s="33"/>
    </row>
    <row r="105" spans="1:7" ht="11.25" customHeight="1" x14ac:dyDescent="0.25">
      <c r="B105" s="57" t="s">
        <v>62</v>
      </c>
      <c r="C105" s="34"/>
      <c r="D105" s="34"/>
      <c r="E105" s="34"/>
      <c r="F105" s="34"/>
      <c r="G105" s="34"/>
    </row>
  </sheetData>
  <mergeCells count="9">
    <mergeCell ref="B91:C9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0.98425196850393704" header="0" footer="0"/>
  <pageSetup paperSize="14" scale="9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</vt:lpstr>
      <vt:lpstr>MELON!Área_de_impresión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2022-06-17T12:02:59Z</cp:lastPrinted>
  <dcterms:created xsi:type="dcterms:W3CDTF">2020-11-27T12:49:26Z</dcterms:created>
  <dcterms:modified xsi:type="dcterms:W3CDTF">2023-02-15T18:47:25Z</dcterms:modified>
</cp:coreProperties>
</file>